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List of data-sheets" sheetId="1" r:id="rId4"/>
    <sheet name="2. Method (questions and scor" sheetId="2" r:id="rId5"/>
    <sheet name="3a,b,c. Number case studies +" sheetId="3" r:id="rId6"/>
    <sheet name="4a. Synthesis SCORES (all arc" sheetId="4" r:id="rId7"/>
    <sheet name="4b. Synthesis ARCHETYPES (wit" sheetId="5" r:id="rId8"/>
    <sheet name="S4c. Synthesis REGIONS (with r" sheetId="6" r:id="rId9"/>
    <sheet name="4d. Synthesis GLOBAL (all arc" sheetId="7" r:id="rId10"/>
    <sheet name="4e. Synthesis CASE STUDIES" sheetId="8" r:id="rId11"/>
    <sheet name="5a. Assessment archetype A1 (" sheetId="9" r:id="rId12"/>
    <sheet name="5b. Assessment archetype A2 (" sheetId="10" r:id="rId13"/>
    <sheet name="5c. Assessment archetype A3 (" sheetId="11" r:id="rId14"/>
    <sheet name="5d. Assessment archetype A4 (" sheetId="12" r:id="rId15"/>
    <sheet name="6a. Case study per aggregated" sheetId="13" r:id="rId16"/>
    <sheet name="6b. Case study aggregated sco" sheetId="14" r:id="rId17"/>
    <sheet name="6c. Case study aggregated sco" sheetId="15" r:id="rId18"/>
    <sheet name="6d. Assessment Adaptation GAP" sheetId="16" r:id="rId19"/>
  </sheets>
</workbook>
</file>

<file path=xl/comments1.xml><?xml version="1.0" encoding="utf-8"?>
<comments xmlns="http://schemas.openxmlformats.org/spreadsheetml/2006/main">
  <authors>
    <author>AKM</author>
  </authors>
  <commentList>
    <comment ref="D19" authorId="0">
      <text>
        <r>
          <rPr>
            <sz val="11"/>
            <color indexed="8"/>
            <rFont val="Helvetica Neue"/>
          </rPr>
          <t>AKM:
As calculated on cell W30 in Data-sheet SI4b.</t>
        </r>
      </text>
    </comment>
    <comment ref="D31" authorId="0">
      <text>
        <r>
          <rPr>
            <sz val="11"/>
            <color indexed="8"/>
            <rFont val="Helvetica Neue"/>
          </rPr>
          <t>AKM:
As calculated on cell AF30 in Data-sheet SI4c.</t>
        </r>
      </text>
    </comment>
  </commentList>
</comments>
</file>

<file path=xl/sharedStrings.xml><?xml version="1.0" encoding="utf-8"?>
<sst xmlns="http://schemas.openxmlformats.org/spreadsheetml/2006/main" uniqueCount="417">
  <si>
    <r>
      <rPr>
        <b val="1"/>
        <sz val="20"/>
        <color indexed="8"/>
        <rFont val="Calibri"/>
      </rPr>
      <t xml:space="preserve">Supplementary information to the paper:
</t>
    </r>
    <r>
      <rPr>
        <b val="1"/>
        <sz val="22"/>
        <color indexed="8"/>
        <rFont val="Arial"/>
      </rPr>
      <t>Status of global coastal adaptation</t>
    </r>
  </si>
  <si>
    <t>LIST OF DATA-SHEETS</t>
  </si>
  <si>
    <t>In this Excel document</t>
  </si>
  <si>
    <t>2</t>
  </si>
  <si>
    <r>
      <rPr>
        <b val="1"/>
        <sz val="12"/>
        <color indexed="8"/>
        <rFont val="Calibri"/>
      </rPr>
      <t>Method</t>
    </r>
    <r>
      <rPr>
        <sz val="12"/>
        <color indexed="8"/>
        <rFont val="Calibri"/>
      </rPr>
      <t xml:space="preserve"> (questions and scores)</t>
    </r>
  </si>
  <si>
    <t>3</t>
  </si>
  <si>
    <r>
      <rPr>
        <sz val="12"/>
        <color indexed="8"/>
        <rFont val="Calibri"/>
      </rPr>
      <t xml:space="preserve">Number </t>
    </r>
    <r>
      <rPr>
        <b val="1"/>
        <sz val="12"/>
        <color indexed="8"/>
        <rFont val="Calibri"/>
      </rPr>
      <t>case studies</t>
    </r>
    <r>
      <rPr>
        <sz val="12"/>
        <color indexed="8"/>
        <rFont val="Calibri"/>
      </rPr>
      <t xml:space="preserve"> (SI3a), and rescaling process for the archetypes (SI3b) and regions (SI3c)</t>
    </r>
  </si>
  <si>
    <t>4a</t>
  </si>
  <si>
    <r>
      <rPr>
        <b val="1"/>
        <sz val="12"/>
        <color indexed="8"/>
        <rFont val="Calibri"/>
      </rPr>
      <t>Synthesis SCORES</t>
    </r>
    <r>
      <rPr>
        <sz val="12"/>
        <color indexed="8"/>
        <rFont val="Calibri"/>
      </rPr>
      <t xml:space="preserve"> (all archetypes, all regions)</t>
    </r>
  </si>
  <si>
    <t>4b</t>
  </si>
  <si>
    <r>
      <rPr>
        <b val="1"/>
        <sz val="12"/>
        <color indexed="8"/>
        <rFont val="Calibri"/>
      </rPr>
      <t>Synthesis ARCHETYPES</t>
    </r>
    <r>
      <rPr>
        <sz val="12"/>
        <color indexed="8"/>
        <rFont val="Calibri"/>
      </rPr>
      <t xml:space="preserve"> (with rescaling)</t>
    </r>
  </si>
  <si>
    <t>4c</t>
  </si>
  <si>
    <r>
      <rPr>
        <b val="1"/>
        <sz val="12"/>
        <color indexed="8"/>
        <rFont val="Calibri"/>
      </rPr>
      <t>Synthesis REGIONS</t>
    </r>
    <r>
      <rPr>
        <sz val="12"/>
        <color indexed="8"/>
        <rFont val="Calibri"/>
      </rPr>
      <t xml:space="preserve"> (with rescaling)</t>
    </r>
  </si>
  <si>
    <t>4d</t>
  </si>
  <si>
    <r>
      <rPr>
        <b val="1"/>
        <sz val="12"/>
        <color indexed="8"/>
        <rFont val="Calibri"/>
      </rPr>
      <t>Synthesis GLOBAL</t>
    </r>
    <r>
      <rPr>
        <sz val="12"/>
        <color indexed="8"/>
        <rFont val="Calibri"/>
      </rPr>
      <t xml:space="preserve"> (all archetypes &amp; regions, no rescaling)</t>
    </r>
  </si>
  <si>
    <t>4e</t>
  </si>
  <si>
    <r>
      <rPr>
        <b val="1"/>
        <sz val="12"/>
        <color indexed="8"/>
        <rFont val="Calibri"/>
      </rPr>
      <t>Synthesis CASE STUDIES</t>
    </r>
    <r>
      <rPr>
        <sz val="12"/>
        <color indexed="8"/>
        <rFont val="Calibri"/>
      </rPr>
      <t xml:space="preserve"> (all archetypes &amp; regions, no rescaling)</t>
    </r>
  </si>
  <si>
    <t>5a</t>
  </si>
  <si>
    <r>
      <rPr>
        <sz val="12"/>
        <color indexed="8"/>
        <rFont val="Calibri"/>
      </rPr>
      <t xml:space="preserve">Assessment </t>
    </r>
    <r>
      <rPr>
        <b val="1"/>
        <sz val="12"/>
        <color indexed="8"/>
        <rFont val="Calibri"/>
      </rPr>
      <t>archetype A1</t>
    </r>
    <r>
      <rPr>
        <sz val="12"/>
        <color indexed="8"/>
        <rFont val="Calibri"/>
      </rPr>
      <t xml:space="preserve"> (all regions)</t>
    </r>
  </si>
  <si>
    <t>5b</t>
  </si>
  <si>
    <r>
      <rPr>
        <sz val="12"/>
        <color indexed="8"/>
        <rFont val="Calibri"/>
      </rPr>
      <t xml:space="preserve">Assessment </t>
    </r>
    <r>
      <rPr>
        <b val="1"/>
        <sz val="12"/>
        <color indexed="8"/>
        <rFont val="Calibri"/>
      </rPr>
      <t>archetype A2</t>
    </r>
    <r>
      <rPr>
        <sz val="12"/>
        <color indexed="8"/>
        <rFont val="Calibri"/>
      </rPr>
      <t xml:space="preserve"> (all regions)</t>
    </r>
  </si>
  <si>
    <t>5c</t>
  </si>
  <si>
    <r>
      <rPr>
        <sz val="12"/>
        <color indexed="8"/>
        <rFont val="Calibri"/>
      </rPr>
      <t xml:space="preserve">Assessment </t>
    </r>
    <r>
      <rPr>
        <b val="1"/>
        <sz val="12"/>
        <color indexed="8"/>
        <rFont val="Calibri"/>
      </rPr>
      <t>archetype A3</t>
    </r>
    <r>
      <rPr>
        <sz val="12"/>
        <color indexed="8"/>
        <rFont val="Calibri"/>
      </rPr>
      <t xml:space="preserve"> (all regions)</t>
    </r>
  </si>
  <si>
    <t>5d</t>
  </si>
  <si>
    <r>
      <rPr>
        <sz val="12"/>
        <color indexed="8"/>
        <rFont val="Calibri"/>
      </rPr>
      <t xml:space="preserve">Assessment </t>
    </r>
    <r>
      <rPr>
        <b val="1"/>
        <sz val="12"/>
        <color indexed="8"/>
        <rFont val="Calibri"/>
      </rPr>
      <t>archetype A4</t>
    </r>
    <r>
      <rPr>
        <sz val="12"/>
        <color indexed="8"/>
        <rFont val="Calibri"/>
      </rPr>
      <t xml:space="preserve"> (all regions)</t>
    </r>
  </si>
  <si>
    <t>6a</t>
  </si>
  <si>
    <r>
      <rPr>
        <b val="1"/>
        <sz val="12"/>
        <color indexed="8"/>
        <rFont val="Calibri"/>
      </rPr>
      <t>Case study per aggregated scores</t>
    </r>
    <r>
      <rPr>
        <sz val="12"/>
        <color indexed="8"/>
        <rFont val="Calibri"/>
      </rPr>
      <t>, General category of score</t>
    </r>
  </si>
  <si>
    <t>6b</t>
  </si>
  <si>
    <r>
      <rPr>
        <b val="1"/>
        <sz val="12"/>
        <color indexed="8"/>
        <rFont val="Calibri"/>
      </rPr>
      <t xml:space="preserve">Case study aggregated scores </t>
    </r>
    <r>
      <rPr>
        <sz val="12"/>
        <color indexed="8"/>
        <rFont val="Calibri"/>
      </rPr>
      <t>(classified by region)</t>
    </r>
  </si>
  <si>
    <t>6c</t>
  </si>
  <si>
    <r>
      <rPr>
        <b val="1"/>
        <sz val="12"/>
        <color indexed="8"/>
        <rFont val="Calibri"/>
      </rPr>
      <t xml:space="preserve">Case study aggregated scores </t>
    </r>
    <r>
      <rPr>
        <sz val="12"/>
        <color indexed="8"/>
        <rFont val="Calibri"/>
      </rPr>
      <t>(classified by archetype)</t>
    </r>
  </si>
  <si>
    <t>6d</t>
  </si>
  <si>
    <r>
      <rPr>
        <sz val="12"/>
        <color indexed="8"/>
        <rFont val="Calibri"/>
      </rPr>
      <t xml:space="preserve">Assessment </t>
    </r>
    <r>
      <rPr>
        <b val="1"/>
        <sz val="12"/>
        <color indexed="8"/>
        <rFont val="Calibri"/>
      </rPr>
      <t>adaptation GAP</t>
    </r>
  </si>
  <si>
    <t>ASSESSMENT METHOD (question matrix and score descriptions)</t>
  </si>
  <si>
    <r>
      <rPr>
        <b val="1"/>
        <sz val="11"/>
        <color indexed="8"/>
        <rFont val="Calibri"/>
      </rPr>
      <t>GAP-Track_Expert judgment assessment grid _Methodological bases (questions framing and score description)</t>
    </r>
  </si>
  <si>
    <t>Adaptation Challenge considered: coastal adaptation</t>
  </si>
  <si>
    <t>Some further guidance:
- Guidance on scope and scale is included (italics) for each sub-question
- NA (Not Assessed) applies when the experts are not able to score, e.g; because they don’t know is information is available. Score 0 applies when experts know that information doesn’t exist.</t>
  </si>
  <si>
    <t>Guiding question</t>
  </si>
  <si>
    <t>Sub-questions</t>
  </si>
  <si>
    <t>Score description</t>
  </si>
  <si>
    <r>
      <rPr>
        <b val="1"/>
        <sz val="13"/>
        <color indexed="8"/>
        <rFont val="Calibri"/>
      </rPr>
      <t xml:space="preserve">1. 
</t>
    </r>
    <r>
      <rPr>
        <sz val="13"/>
        <color indexed="8"/>
        <rFont val="Calibri"/>
      </rPr>
      <t>Does</t>
    </r>
    <r>
      <rPr>
        <b val="1"/>
        <sz val="13"/>
        <color indexed="8"/>
        <rFont val="Calibri"/>
      </rPr>
      <t xml:space="preserve"> scientifically-based knowledge on current and future climate risks</t>
    </r>
    <r>
      <rPr>
        <sz val="13"/>
        <color indexed="8"/>
        <rFont val="Calibri"/>
      </rPr>
      <t xml:space="preserve"> exist at the appropriate scale?</t>
    </r>
  </si>
  <si>
    <r>
      <rPr>
        <b val="1"/>
        <sz val="10"/>
        <color indexed="8"/>
        <rFont val="Calibri"/>
      </rPr>
      <t xml:space="preserve">1.1. </t>
    </r>
    <r>
      <rPr>
        <sz val="10"/>
        <color indexed="8"/>
        <rFont val="Calibri"/>
      </rPr>
      <t>Are</t>
    </r>
    <r>
      <rPr>
        <b val="1"/>
        <sz val="10"/>
        <color indexed="8"/>
        <rFont val="Calibri"/>
      </rPr>
      <t xml:space="preserve"> current climate-related coastal hazards </t>
    </r>
    <r>
      <rPr>
        <sz val="10"/>
        <color indexed="8"/>
        <rFont val="Calibri"/>
      </rPr>
      <t>known?</t>
    </r>
    <r>
      <rPr>
        <b val="1"/>
        <sz val="10"/>
        <color indexed="8"/>
        <rFont val="Calibri"/>
      </rPr>
      <t xml:space="preserve"> </t>
    </r>
    <r>
      <rPr>
        <sz val="10"/>
        <color indexed="8"/>
        <rFont val="Calibri"/>
      </rPr>
      <t xml:space="preserve">
</t>
    </r>
    <r>
      <rPr>
        <sz val="10"/>
        <color indexed="8"/>
        <rFont val="Calibri"/>
      </rPr>
      <t xml:space="preserve">
</t>
    </r>
    <r>
      <rPr>
        <i val="1"/>
        <u val="single"/>
        <sz val="10"/>
        <color indexed="8"/>
        <rFont val="Calibri"/>
      </rPr>
      <t>Scope</t>
    </r>
    <r>
      <rPr>
        <i val="1"/>
        <sz val="10"/>
        <color indexed="8"/>
        <rFont val="Calibri"/>
      </rPr>
      <t xml:space="preserve">: climate hazards from both extreme and slow onset events (e.g. storms and sea-level rise, respectively) that occur —and sometimes compound— at the coastal system and have direct impacts on this latter.
</t>
    </r>
    <r>
      <rPr>
        <i val="1"/>
        <u val="single"/>
        <sz val="10"/>
        <color indexed="8"/>
        <rFont val="Calibri"/>
      </rPr>
      <t>Scale</t>
    </r>
    <r>
      <rPr>
        <i val="1"/>
        <sz val="10"/>
        <color indexed="8"/>
        <rFont val="Calibri"/>
      </rPr>
      <t>: primary focus on local-scale knowledge, but can also include information at a larger scale if current impact/risk generating processes develop at a regional scale (e.g. cyclones), or from national databases for example.</t>
    </r>
  </si>
  <si>
    <r>
      <rPr>
        <i val="1"/>
        <sz val="10"/>
        <color indexed="8"/>
        <rFont val="Calibri"/>
      </rPr>
      <t>Dimensions considered: level of information on climate hazards at the case study scale; potential for lessons to be learnt for other case studies.</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t>
    </r>
    <r>
      <rPr>
        <b val="1"/>
        <sz val="10"/>
        <color indexed="8"/>
        <rFont val="Calibri"/>
      </rPr>
      <t>No information</t>
    </r>
    <r>
      <rPr>
        <sz val="10"/>
        <color indexed="8"/>
        <rFont val="Calibri"/>
      </rPr>
      <t xml:space="preserve"> exists on current climate coastal hazards at the case study scale.
</t>
    </r>
    <r>
      <rPr>
        <b val="1"/>
        <sz val="10"/>
        <color indexed="8"/>
        <rFont val="Calibri"/>
      </rPr>
      <t>1</t>
    </r>
    <r>
      <rPr>
        <sz val="10"/>
        <color indexed="8"/>
        <rFont val="Calibri"/>
      </rPr>
      <t xml:space="preserve"> = </t>
    </r>
    <r>
      <rPr>
        <b val="1"/>
        <sz val="10"/>
        <color indexed="8"/>
        <rFont val="Calibri"/>
      </rPr>
      <t>Very limited knowledge</t>
    </r>
    <r>
      <rPr>
        <sz val="10"/>
        <color indexed="8"/>
        <rFont val="Calibri"/>
      </rPr>
      <t xml:space="preserve"> at the case study scale, e.g. only partial information on only one of the main climate hazards occurring locally. Knowledge also exists from other case studies but is very limited or too context-specific to be applied to the case study considered in this assessment.
</t>
    </r>
    <r>
      <rPr>
        <b val="1"/>
        <sz val="10"/>
        <color indexed="8"/>
        <rFont val="Calibri"/>
      </rPr>
      <t>2</t>
    </r>
    <r>
      <rPr>
        <sz val="10"/>
        <color indexed="8"/>
        <rFont val="Calibri"/>
      </rPr>
      <t xml:space="preserve"> = </t>
    </r>
    <r>
      <rPr>
        <b val="1"/>
        <sz val="10"/>
        <color indexed="8"/>
        <rFont val="Calibri"/>
      </rPr>
      <t>More in-depth knowledge but only for one or two of the main hazards</t>
    </r>
    <r>
      <rPr>
        <sz val="10"/>
        <color indexed="8"/>
        <rFont val="Calibri"/>
      </rPr>
      <t xml:space="preserve"> occurring at the local case study. On the other climate hazards, some in-depth knowledge exists for other case studies but remains very limited or too context-specific to be applied to the case study considered in this assessment.
</t>
    </r>
    <r>
      <rPr>
        <b val="1"/>
        <sz val="10"/>
        <color indexed="8"/>
        <rFont val="Calibri"/>
      </rPr>
      <t xml:space="preserve">3 </t>
    </r>
    <r>
      <rPr>
        <sz val="10"/>
        <color indexed="8"/>
        <rFont val="Calibri"/>
      </rPr>
      <t xml:space="preserve">= </t>
    </r>
    <r>
      <rPr>
        <b val="1"/>
        <sz val="10"/>
        <color indexed="8"/>
        <rFont val="Calibri"/>
      </rPr>
      <t>In-depth knowledge on most of the main hazards</t>
    </r>
    <r>
      <rPr>
        <sz val="10"/>
        <color indexed="8"/>
        <rFont val="Calibri"/>
      </rPr>
      <t xml:space="preserve"> occurring at the case study. On the remaining main hazards, knowledge drawn from other case studies allows for lessons to be learnt (e.g. because cases present similar features in terms of geomorphology for example).
</t>
    </r>
    <r>
      <rPr>
        <b val="1"/>
        <sz val="10"/>
        <color indexed="8"/>
        <rFont val="Calibri"/>
      </rPr>
      <t>4</t>
    </r>
    <r>
      <rPr>
        <sz val="10"/>
        <color indexed="8"/>
        <rFont val="Calibri"/>
      </rPr>
      <t xml:space="preserve"> = </t>
    </r>
    <r>
      <rPr>
        <b val="1"/>
        <sz val="10"/>
        <color indexed="8"/>
        <rFont val="Calibri"/>
      </rPr>
      <t>Wide understanding</t>
    </r>
    <r>
      <rPr>
        <sz val="10"/>
        <color indexed="8"/>
        <rFont val="Calibri"/>
      </rPr>
      <t xml:space="preserve"> of the climate hazards occurring at the case study scale.</t>
    </r>
  </si>
  <si>
    <r>
      <rPr>
        <b val="1"/>
        <sz val="10"/>
        <color indexed="8"/>
        <rFont val="Calibri"/>
      </rPr>
      <t xml:space="preserve">1.2. </t>
    </r>
    <r>
      <rPr>
        <sz val="10"/>
        <color indexed="8"/>
        <rFont val="Calibri"/>
      </rPr>
      <t>Are</t>
    </r>
    <r>
      <rPr>
        <b val="1"/>
        <sz val="10"/>
        <color indexed="8"/>
        <rFont val="Calibri"/>
      </rPr>
      <t xml:space="preserve"> current drivers of exposure and vulnerability of natural systems </t>
    </r>
    <r>
      <rPr>
        <sz val="10"/>
        <color indexed="8"/>
        <rFont val="Calibri"/>
      </rPr>
      <t xml:space="preserve">known? 
</t>
    </r>
    <r>
      <rPr>
        <sz val="10"/>
        <color indexed="8"/>
        <rFont val="Calibri"/>
      </rPr>
      <t xml:space="preserve">
</t>
    </r>
    <r>
      <rPr>
        <i val="1"/>
        <u val="single"/>
        <sz val="10"/>
        <color indexed="8"/>
        <rFont val="Calibri"/>
      </rPr>
      <t>Scope</t>
    </r>
    <r>
      <rPr>
        <i val="1"/>
        <sz val="10"/>
        <color indexed="8"/>
        <rFont val="Calibri"/>
      </rPr>
      <t xml:space="preserve">: drivers influencing the dynamics of key natural coastal systems (beach-dune systems, wetlands, coral reefs, coastal vegetation, etc.)
</t>
    </r>
    <r>
      <rPr>
        <i val="1"/>
        <u val="single"/>
        <sz val="10"/>
        <color indexed="8"/>
        <rFont val="Calibri"/>
      </rPr>
      <t>Scale</t>
    </r>
    <r>
      <rPr>
        <i val="1"/>
        <sz val="10"/>
        <color indexed="8"/>
        <rFont val="Calibri"/>
      </rPr>
      <t>: primary focus on local-scale knowledge, but can also include information at a larger scale, i.e. at the local region if the ecosystem develops beyond the study area (e.g. Australian Great barrier, coastal forests in Costa Rica, Beach-dunes systems in the French Atlantic coast), or at the national level in case of national-level assessments including similar ecosystems.</t>
    </r>
  </si>
  <si>
    <r>
      <rPr>
        <i val="1"/>
        <sz val="10"/>
        <color indexed="8"/>
        <rFont val="Calibri"/>
      </rPr>
      <t>Dimensions considered: level of information on risk drivers at the case study scale; potential for lessons to be learnt for other case studies.</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information at the case study scale on the drivers of natural systems’ exposure and vulnerability to climate change.
</t>
    </r>
    <r>
      <rPr>
        <b val="1"/>
        <sz val="10"/>
        <color indexed="8"/>
        <rFont val="Calibri"/>
      </rPr>
      <t>1</t>
    </r>
    <r>
      <rPr>
        <sz val="10"/>
        <color indexed="8"/>
        <rFont val="Calibri"/>
      </rPr>
      <t xml:space="preserve"> = Partial knowledge on a limited number of drivers of climate-sensitive ecosystems’ exposure and vulnerability at the case study scale. Knowledge exists on other risk drivers from others, but remains experimental and/or too context-specific to allow for lessons to be learnt.
</t>
    </r>
    <r>
      <rPr>
        <b val="1"/>
        <sz val="10"/>
        <color indexed="8"/>
        <rFont val="Calibri"/>
      </rPr>
      <t>2</t>
    </r>
    <r>
      <rPr>
        <sz val="10"/>
        <color indexed="8"/>
        <rFont val="Calibri"/>
      </rPr>
      <t xml:space="preserve"> = In-depth knowledge on a limited number of drivers of climate-sensitive ecosystems’ exposure and vulnerability at the case study scale. Still limited potential to draw lessons on risk drivers from other case studies. 
</t>
    </r>
    <r>
      <rPr>
        <b val="1"/>
        <sz val="10"/>
        <color indexed="8"/>
        <rFont val="Calibri"/>
      </rPr>
      <t xml:space="preserve">3 </t>
    </r>
    <r>
      <rPr>
        <sz val="10"/>
        <color indexed="8"/>
        <rFont val="Calibri"/>
      </rPr>
      <t xml:space="preserve">= In-depth knowledge on most of the drivers of climate-sensitive ecosystems’ exposure and vulnerability at the case study scale. Complementary knowledge exists on other drivers from other case studies, that can easily be extrapolated to the study one (e.g. because of similar features).
</t>
    </r>
    <r>
      <rPr>
        <b val="1"/>
        <sz val="10"/>
        <color indexed="8"/>
        <rFont val="Calibri"/>
      </rPr>
      <t xml:space="preserve">4 </t>
    </r>
    <r>
      <rPr>
        <sz val="10"/>
        <color indexed="8"/>
        <rFont val="Calibri"/>
      </rPr>
      <t>= Wide understanding of the drivers of natural systems’ exposure and/or vulnerability to climate-related hazards across the most climate-sensitive ecosystems of the case study.</t>
    </r>
  </si>
  <si>
    <r>
      <rPr>
        <b val="1"/>
        <sz val="10"/>
        <color indexed="8"/>
        <rFont val="Calibri"/>
      </rPr>
      <t xml:space="preserve">1.3. </t>
    </r>
    <r>
      <rPr>
        <sz val="10"/>
        <color indexed="8"/>
        <rFont val="Calibri"/>
      </rPr>
      <t>Are</t>
    </r>
    <r>
      <rPr>
        <b val="1"/>
        <sz val="10"/>
        <color indexed="8"/>
        <rFont val="Calibri"/>
      </rPr>
      <t xml:space="preserve"> current drivers of exposure and vulnerability of human systems</t>
    </r>
    <r>
      <rPr>
        <sz val="10"/>
        <color indexed="8"/>
        <rFont val="Calibri"/>
      </rPr>
      <t xml:space="preserve"> known?  
</t>
    </r>
    <r>
      <rPr>
        <sz val="10"/>
        <color indexed="8"/>
        <rFont val="Calibri"/>
      </rPr>
      <t xml:space="preserve">
</t>
    </r>
    <r>
      <rPr>
        <i val="1"/>
        <u val="single"/>
        <sz val="10"/>
        <color indexed="8"/>
        <rFont val="Calibri"/>
      </rPr>
      <t>Scope</t>
    </r>
    <r>
      <rPr>
        <i val="1"/>
        <sz val="10"/>
        <color indexed="8"/>
        <rFont val="Calibri"/>
      </rPr>
      <t xml:space="preserve">: drivers related to populations, assets (buildings, infrastructure, etc.) and economic activities (beachside tourism, fisheries, aquaculture, etc.) as well as decision-making processes (public authorities, local communities, private sector). Various processes are therefore considered such as, for example: in-/out-migration, urban densification in flood-prone areas, loss of social capital in face of disasters, etc.
</t>
    </r>
    <r>
      <rPr>
        <i val="1"/>
        <u val="single"/>
        <sz val="10"/>
        <color indexed="8"/>
        <rFont val="Calibri"/>
      </rPr>
      <t>Scale</t>
    </r>
    <r>
      <rPr>
        <i val="1"/>
        <sz val="10"/>
        <color indexed="8"/>
        <rFont val="Calibri"/>
      </rPr>
      <t xml:space="preserve">: focus on drivers operating at the local scale. This however may imply including external drivers operating at the local region or at the national level, for example: urban and/or economic dynamics of neighbouring or connected areas, general context of authorities’ mistrust. </t>
    </r>
  </si>
  <si>
    <r>
      <rPr>
        <i val="1"/>
        <sz val="10"/>
        <color indexed="8"/>
        <rFont val="Calibri"/>
      </rPr>
      <t>Dimensions considered: level of information on risk drivers at the case study scale; potential for lessons to be learnt for other case studies.</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information at the case study scale on the drivers of human systems’ exposure and vulnerability to climate change.
</t>
    </r>
    <r>
      <rPr>
        <b val="1"/>
        <sz val="10"/>
        <color indexed="8"/>
        <rFont val="Calibri"/>
      </rPr>
      <t xml:space="preserve">1 </t>
    </r>
    <r>
      <rPr>
        <sz val="10"/>
        <color indexed="8"/>
        <rFont val="Calibri"/>
      </rPr>
      <t xml:space="preserve">= Partial knowledge on a limited number of settlements/sectors/communities (i.e. only partial coverage of the case study) with regard to the drivers of their exposure and/or vulnerability to climate-related hazards. Knowledge exists on other risk drivers from other case studies, but remains experimental and/or too context-specific to allow for lessons to be learnt.
</t>
    </r>
    <r>
      <rPr>
        <b val="1"/>
        <sz val="10"/>
        <color indexed="8"/>
        <rFont val="Calibri"/>
      </rPr>
      <t>2</t>
    </r>
    <r>
      <rPr>
        <sz val="10"/>
        <color indexed="8"/>
        <rFont val="Calibri"/>
      </rPr>
      <t xml:space="preserve"> = In-depth knowledge for a limited number of settlements/sectors/communities, but limited potential to extrapolate results to the whole case study scale. That is, the root and contemporary causes of coastal exposure and vulnerability are well understood for some components of the human system studied, but are too specific (e.g. in terms of socioeconomic conditions) to be representative of the wider case study. Similarly, still limited potential to draw lessons on risk drivers from other case studies.
</t>
    </r>
    <r>
      <rPr>
        <b val="1"/>
        <sz val="10"/>
        <color indexed="8"/>
        <rFont val="Calibri"/>
      </rPr>
      <t xml:space="preserve">3 </t>
    </r>
    <r>
      <rPr>
        <sz val="10"/>
        <color indexed="8"/>
        <rFont val="Calibri"/>
      </rPr>
      <t xml:space="preserve">= In-depth knowledge on most of the exposure and vulnerability drivers of settlements/sectors/communities, with a good representation of the diversity of the components of the whole case study system. In addition, knowledge exists on other risk drivers from other case studies that present enough commonalities to allow for lessons to be learnt.
</t>
    </r>
    <r>
      <rPr>
        <b val="1"/>
        <sz val="10"/>
        <color indexed="8"/>
        <rFont val="Calibri"/>
      </rPr>
      <t xml:space="preserve">4 </t>
    </r>
    <r>
      <rPr>
        <sz val="10"/>
        <color indexed="8"/>
        <rFont val="Calibri"/>
      </rPr>
      <t>= Wide understanding of the drivers of human exposure and/or vulnerability to climate-related hazards across most of the settlements/sectors/communities of the case study.</t>
    </r>
  </si>
  <si>
    <r>
      <rPr>
        <b val="1"/>
        <sz val="10"/>
        <color indexed="8"/>
        <rFont val="Calibri"/>
      </rPr>
      <t xml:space="preserve">1.4.  </t>
    </r>
    <r>
      <rPr>
        <sz val="10"/>
        <color indexed="8"/>
        <rFont val="Calibri"/>
      </rPr>
      <t>Are</t>
    </r>
    <r>
      <rPr>
        <b val="1"/>
        <sz val="10"/>
        <color indexed="8"/>
        <rFont val="Calibri"/>
      </rPr>
      <t xml:space="preserve"> future climate risks </t>
    </r>
    <r>
      <rPr>
        <sz val="10"/>
        <color indexed="8"/>
        <rFont val="Calibri"/>
      </rPr>
      <t xml:space="preserve">projected (at a relevant/useful scale)?  
</t>
    </r>
    <r>
      <rPr>
        <sz val="10"/>
        <color indexed="8"/>
        <rFont val="Calibri"/>
      </rPr>
      <t xml:space="preserve">
</t>
    </r>
    <r>
      <rPr>
        <i val="1"/>
        <u val="single"/>
        <sz val="10"/>
        <color indexed="8"/>
        <rFont val="Calibri"/>
      </rPr>
      <t>Scope</t>
    </r>
    <r>
      <rPr>
        <i val="1"/>
        <sz val="10"/>
        <color indexed="8"/>
        <rFont val="Calibri"/>
      </rPr>
      <t xml:space="preserve">: touches on a forward-looking approach for Q1.1 + Q1.2 + Q1.3. Integration of knowledge on future trends in the same components as above (hazards, exposure and vulnerability for both natural and human systems), and based on scenario-based prospective approaches using modeling and other methods (e.g. expert judgment). Ideally: (i) projections bringing climate, environmental and socioeconomic scenarios together; and (ii) considering the effect of alternative adaptation scenarios (eg. low vs. high adaptation). Details need to be specified in the “Justification” column of the assessment table.
</t>
    </r>
    <r>
      <rPr>
        <i val="1"/>
        <u val="single"/>
        <sz val="10"/>
        <color indexed="8"/>
        <rFont val="Calibri"/>
      </rPr>
      <t>Scale</t>
    </r>
    <r>
      <rPr>
        <i val="1"/>
        <sz val="10"/>
        <color indexed="8"/>
        <rFont val="Calibri"/>
      </rPr>
      <t>: primary focus on local-scale knowledge, but can also include information at a larger scale, i.e. at the local region if future risk generating processes develop at a larger scale than the study one (e.g. relative sea-level rise), or at the national level in case national projections have been established that consider systems similar to the study one.</t>
    </r>
  </si>
  <si>
    <r>
      <rPr>
        <i val="1"/>
        <sz val="10"/>
        <color indexed="8"/>
        <rFont val="Calibri"/>
      </rPr>
      <t xml:space="preserve">Dimensions considered: projections available; scenarios considered; potential for lessons to be learnt for other case studies.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projections available at an adequate scale (e.g. only global or regional information).
</t>
    </r>
    <r>
      <rPr>
        <b val="1"/>
        <sz val="10"/>
        <color indexed="8"/>
        <rFont val="Calibri"/>
      </rPr>
      <t>1</t>
    </r>
    <r>
      <rPr>
        <sz val="10"/>
        <color indexed="8"/>
        <rFont val="Calibri"/>
      </rPr>
      <t xml:space="preserve"> = Projections exist at the case study scale but only for a single warming scenario and a business-as-usual socio-economic scenario. Adaptation scenarios are not considered. No other case studies are available from which lessons could be learnt (e.g. because they present similar physical and socioeconomic features). 
</t>
    </r>
    <r>
      <rPr>
        <b val="1"/>
        <sz val="10"/>
        <color indexed="8"/>
        <rFont val="Calibri"/>
      </rPr>
      <t xml:space="preserve">2 </t>
    </r>
    <r>
      <rPr>
        <sz val="10"/>
        <color indexed="8"/>
        <rFont val="Calibri"/>
      </rPr>
      <t xml:space="preserve">= Similar as score 1 —projections exist at the case study scale but only for one single warming scenario and a business-as-usual socioeconomic scenario; no adaptation scenario— but here, other case studies are available that allow for lessons to be learnt (e.g. for long-term anticipation policies).
</t>
    </r>
    <r>
      <rPr>
        <b val="1"/>
        <sz val="10"/>
        <color indexed="8"/>
        <rFont val="Calibri"/>
      </rPr>
      <t xml:space="preserve">3 </t>
    </r>
    <r>
      <rPr>
        <sz val="10"/>
        <color indexed="8"/>
        <rFont val="Calibri"/>
      </rPr>
      <t xml:space="preserve">= Projections exist at the case study scale that use contrasting/various warming scenarios but only one business-as-usual socioeconomic scenario. Projections exist for other case studies that also include contrasting/various socioeconomic scenarios, therefore allowing for some lessons to be learnt. Adaptation scenarios are not considered.
</t>
    </r>
    <r>
      <rPr>
        <b val="1"/>
        <sz val="10"/>
        <color indexed="8"/>
        <rFont val="Calibri"/>
      </rPr>
      <t xml:space="preserve">4 </t>
    </r>
    <r>
      <rPr>
        <sz val="10"/>
        <color indexed="8"/>
        <rFont val="Calibri"/>
      </rPr>
      <t>= Projections bringing climate, environmental and socioeconomic scenarios together exist at the case study scale. These projections use contrasting/various warming scenarios and socioeconomic scenarios. Some adaptation scenarios are also considered, even roughly, that help contrast risk with/without enhanced adaptation efforts.</t>
    </r>
  </si>
  <si>
    <r>
      <rPr>
        <b val="1"/>
        <sz val="13"/>
        <color indexed="8"/>
        <rFont val="Calibri"/>
      </rPr>
      <t xml:space="preserve">2. 
</t>
    </r>
    <r>
      <rPr>
        <sz val="13"/>
        <color indexed="8"/>
        <rFont val="Calibri"/>
      </rPr>
      <t xml:space="preserve">Are there </t>
    </r>
    <r>
      <rPr>
        <b val="1"/>
        <sz val="13"/>
        <color indexed="8"/>
        <rFont val="Calibri"/>
      </rPr>
      <t>adaptation-related plans</t>
    </r>
    <r>
      <rPr>
        <sz val="13"/>
        <color indexed="8"/>
        <rFont val="Calibri"/>
      </rPr>
      <t xml:space="preserve"> in place and implemented locally?</t>
    </r>
  </si>
  <si>
    <r>
      <rPr>
        <b val="1"/>
        <sz val="10"/>
        <color indexed="8"/>
        <rFont val="Calibri"/>
      </rPr>
      <t xml:space="preserve">2.1 </t>
    </r>
    <r>
      <rPr>
        <sz val="10"/>
        <color indexed="8"/>
        <rFont val="Calibri"/>
      </rPr>
      <t xml:space="preserve">Are there </t>
    </r>
    <r>
      <rPr>
        <b val="1"/>
        <sz val="10"/>
        <color indexed="8"/>
        <rFont val="Calibri"/>
      </rPr>
      <t xml:space="preserve">adaptation-related planning tools </t>
    </r>
    <r>
      <rPr>
        <sz val="10"/>
        <color indexed="8"/>
        <rFont val="Calibri"/>
      </rPr>
      <t xml:space="preserve">having concrete implications locally?
</t>
    </r>
    <r>
      <rPr>
        <sz val="10"/>
        <color indexed="8"/>
        <rFont val="Calibri"/>
      </rPr>
      <t xml:space="preserve">
</t>
    </r>
    <r>
      <rPr>
        <i val="1"/>
        <u val="single"/>
        <sz val="10"/>
        <color indexed="8"/>
        <rFont val="Calibri"/>
      </rPr>
      <t>Scope</t>
    </r>
    <r>
      <rPr>
        <i val="1"/>
        <sz val="10"/>
        <color indexed="8"/>
        <rFont val="Calibri"/>
      </rPr>
      <t xml:space="preserve">: local governments are considered playing a more prominent role than national governments in making adaptation happen on the ground. As a result, only planning instruments that have concrete and direct implications on local scale risk reduction policies are considered. That includes plans and policies specific for climate adaptation, or mainstreaming of adaptation into existing plans and policies; for example, local-level planning instruments aiming at regulating urbanization in coastal flood-prone areas scores high on the evaluation scale. National-level plans can be considered to decide about the scoring since they have knock-on implications locally; otherwise, they are used only for context. Implementation aspects are excluded here; concrete measures and institutional means of implementation are rather captured in Q2.2 and Q4.1, respectively.
</t>
    </r>
    <r>
      <rPr>
        <i val="1"/>
        <u val="single"/>
        <sz val="10"/>
        <color indexed="8"/>
        <rFont val="Calibri"/>
      </rPr>
      <t>Scale</t>
    </r>
    <r>
      <rPr>
        <i val="1"/>
        <sz val="10"/>
        <color indexed="8"/>
        <rFont val="Calibri"/>
      </rPr>
      <t xml:space="preserve">: primary focus on local-scale instruments. Larger-scale (national or local region) planning tools and regulations are considered in the scoring only if they have knock-on effects locally (e.g. Risk Prevention Plans in France, or national regulation on managed coastal retreat in New Zealand).
</t>
    </r>
  </si>
  <si>
    <r>
      <rPr>
        <i val="1"/>
        <sz val="10"/>
        <color indexed="8"/>
        <rFont val="Calibri"/>
      </rPr>
      <t>Dimensions considered: existence of local plan; existence of a plan or regulations at the national level that effectively support implementation on the ground).</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local plan addresses coastal risk reduction or coastal adaptation.
</t>
    </r>
    <r>
      <rPr>
        <b val="1"/>
        <sz val="10"/>
        <color indexed="8"/>
        <rFont val="Calibri"/>
      </rPr>
      <t>1</t>
    </r>
    <r>
      <rPr>
        <sz val="10"/>
        <color indexed="8"/>
        <rFont val="Calibri"/>
      </rPr>
      <t xml:space="preserve"> = A local policy exists that covers a wide diversity of settlements/sectors/communities at the case study scale, but only consists of a list of options without any guidance on prioritization and/or relevant timescales for implementation. No monitoring and evaluation system. The national-level adaptation planning process —if any— does not have any influence locally.
</t>
    </r>
    <r>
      <rPr>
        <b val="1"/>
        <sz val="10"/>
        <color indexed="8"/>
        <rFont val="Calibri"/>
      </rPr>
      <t>2</t>
    </r>
    <r>
      <rPr>
        <sz val="10"/>
        <color indexed="8"/>
        <rFont val="Calibri"/>
      </rPr>
      <t xml:space="preserve"> = A local policy exists (wide diversity of settlements/sectors/communities, list of options) and provides concrete guidance (action prioritization, timescales for implementation), but only for settlements/sectors/communities at higher risk (hotspots). A monitoring and evaluation system is at an embryonic stage. The national-level adaptation planning process may have limited influence locally, e.g. in terms of helping design locally-relevant guidance coastal risk reduction and adaptation strategies that are more broadly applicable, or means of implementation, for example
</t>
    </r>
    <r>
      <rPr>
        <b val="1"/>
        <sz val="10"/>
        <color indexed="8"/>
        <rFont val="Calibri"/>
      </rPr>
      <t xml:space="preserve">3 </t>
    </r>
    <r>
      <rPr>
        <sz val="10"/>
        <color indexed="8"/>
        <rFont val="Calibri"/>
      </rPr>
      <t xml:space="preserve">= A local policy exists that encompasses the main settlements/sectors/communities (not only hotspots) and provides concrete guidance (action prioritization, timescales for implementation). The monitoring and evaluation system is still limited and only partly operational. The national-level adaptation planning process may have some influence locally, e.g. in terms of helping design specific guidance to address coastal risk reduction and adaptation, or means of implementation, for example.
</t>
    </r>
    <r>
      <rPr>
        <b val="1"/>
        <sz val="10"/>
        <color indexed="8"/>
        <rFont val="Calibri"/>
      </rPr>
      <t>4</t>
    </r>
    <r>
      <rPr>
        <sz val="10"/>
        <color indexed="8"/>
        <rFont val="Calibri"/>
      </rPr>
      <t xml:space="preserve"> = A local policy exists that encompasses the main settlements/sectors/communities (not only hotspots) and provides concrete guidance (action prioritization, timescales for implementation). The monitoring and evaluation system is well advanced and fully operational. National-level adaptation planning may help with guidance design, means of implementation and monitoring systems.</t>
    </r>
  </si>
  <si>
    <r>
      <rPr>
        <b val="1"/>
        <sz val="10"/>
        <color indexed="8"/>
        <rFont val="Calibri"/>
      </rPr>
      <t xml:space="preserve">2.2. </t>
    </r>
    <r>
      <rPr>
        <sz val="10"/>
        <color indexed="8"/>
        <rFont val="Calibri"/>
      </rPr>
      <t>Are locally-relevant adaptation plans</t>
    </r>
    <r>
      <rPr>
        <b val="1"/>
        <sz val="10"/>
        <color indexed="8"/>
        <rFont val="Calibri"/>
      </rPr>
      <t xml:space="preserve"> implemented</t>
    </r>
    <r>
      <rPr>
        <sz val="10"/>
        <color indexed="8"/>
        <rFont val="Calibri"/>
      </rPr>
      <t xml:space="preserve">? </t>
    </r>
    <r>
      <rPr>
        <i val="1"/>
        <sz val="10"/>
        <color indexed="8"/>
        <rFont val="Calibri"/>
      </rPr>
      <t xml:space="preserve">
</t>
    </r>
    <r>
      <rPr>
        <i val="1"/>
        <sz val="10"/>
        <color indexed="8"/>
        <rFont val="Calibri"/>
      </rPr>
      <t xml:space="preserve">
</t>
    </r>
    <r>
      <rPr>
        <i val="1"/>
        <u val="single"/>
        <sz val="10"/>
        <color indexed="8"/>
        <rFont val="Calibri"/>
      </rPr>
      <t>Scope</t>
    </r>
    <r>
      <rPr>
        <i val="1"/>
        <sz val="10"/>
        <color indexed="8"/>
        <rFont val="Calibri"/>
      </rPr>
      <t xml:space="preserve">: Level of implementation at the local level of adaptation-related planning instruments. Implicitly includes dimensions of governance and multi-level coordination. Includes processes for monitoring and evaluation.
</t>
    </r>
    <r>
      <rPr>
        <i val="1"/>
        <u val="single"/>
        <sz val="10"/>
        <color indexed="8"/>
        <rFont val="Calibri"/>
      </rPr>
      <t>Scale</t>
    </r>
    <r>
      <rPr>
        <i val="1"/>
        <sz val="10"/>
        <color indexed="8"/>
        <rFont val="Calibri"/>
      </rPr>
      <t>: primary focus on local-scale instruments. Larger-scale (national or local region) planning tools and regulations are considered in the scoring only if they have knock-on effects locally (e.g. Risk Prevention Plans in France, or national regulation on managed coastal retreat in New Zealand); or if they highlight weaknesses at the case study-level compared with other regional/local areas.</t>
    </r>
  </si>
  <si>
    <r>
      <rPr>
        <i val="1"/>
        <sz val="10"/>
        <color indexed="8"/>
        <rFont val="Calibri"/>
      </rPr>
      <t>Dimensions considered: level of implementation of the local plan(s) (from no to full implementation); existence of a monitoring and evaluation system. N.B.: in line with Q2 framing, Q2.2 does not assess national adaptation planning, but what is actually happening at the local scale. As a result, the implementation of a national or regional plan is not considered here.</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implementation activities. No monitoring and evaluation system.
</t>
    </r>
    <r>
      <rPr>
        <b val="1"/>
        <sz val="10"/>
        <color indexed="8"/>
        <rFont val="Calibri"/>
      </rPr>
      <t xml:space="preserve">1 </t>
    </r>
    <r>
      <rPr>
        <sz val="10"/>
        <color indexed="8"/>
        <rFont val="Calibri"/>
      </rPr>
      <t xml:space="preserve">= Pilot implementation: only in a very limited number of settlements/sectors/communities, and only some of the dimensions of the plan. No monitoring and evaluation system. 
</t>
    </r>
    <r>
      <rPr>
        <b val="1"/>
        <sz val="10"/>
        <color indexed="8"/>
        <rFont val="Calibri"/>
      </rPr>
      <t>2</t>
    </r>
    <r>
      <rPr>
        <sz val="10"/>
        <color indexed="8"/>
        <rFont val="Calibri"/>
      </rPr>
      <t xml:space="preserve"> = Further implementation, but still only in a very limited number of settlements/sectors/communities, and only some of the dimensions of the plan). A monitoring and evaluation system is at an embryonic stage.
</t>
    </r>
    <r>
      <rPr>
        <b val="1"/>
        <sz val="10"/>
        <color indexed="8"/>
        <rFont val="Calibri"/>
      </rPr>
      <t>3</t>
    </r>
    <r>
      <rPr>
        <sz val="10"/>
        <color indexed="8"/>
        <rFont val="Calibri"/>
      </rPr>
      <t xml:space="preserve"> = Close to full implementation: in the main settlements/sectors/communities (not only hotspots) and for most of the dimensions of the plan. The monitoring and evaluation system is advanced and (at least partly) operational.
</t>
    </r>
    <r>
      <rPr>
        <b val="1"/>
        <sz val="10"/>
        <color indexed="8"/>
        <rFont val="Calibri"/>
      </rPr>
      <t>4</t>
    </r>
    <r>
      <rPr>
        <sz val="10"/>
        <color indexed="8"/>
        <rFont val="Calibri"/>
      </rPr>
      <t xml:space="preserve"> = Full implementation: in almost all settlements/sectors/communities (not only hotspots) and and for all of the dimensions of the plan. The monitoring and evaluation system is fully advanced and operational.</t>
    </r>
  </si>
  <si>
    <r>
      <rPr>
        <b val="1"/>
        <sz val="10"/>
        <color indexed="8"/>
        <rFont val="Calibri"/>
      </rPr>
      <t xml:space="preserve">2.3. </t>
    </r>
    <r>
      <rPr>
        <sz val="10"/>
        <color indexed="8"/>
        <rFont val="Calibri"/>
      </rPr>
      <t xml:space="preserve">Are the main </t>
    </r>
    <r>
      <rPr>
        <b val="1"/>
        <sz val="10"/>
        <color indexed="8"/>
        <rFont val="Calibri"/>
      </rPr>
      <t xml:space="preserve">non-state actors </t>
    </r>
    <r>
      <rPr>
        <sz val="10"/>
        <color indexed="8"/>
        <rFont val="Calibri"/>
      </rPr>
      <t xml:space="preserve">contributing to the design and implementation of locally-relevant local plans/policies?
</t>
    </r>
    <r>
      <rPr>
        <sz val="10"/>
        <color indexed="8"/>
        <rFont val="Calibri"/>
      </rPr>
      <t xml:space="preserve">
</t>
    </r>
    <r>
      <rPr>
        <i val="1"/>
        <u val="single"/>
        <sz val="10"/>
        <color indexed="8"/>
        <rFont val="Calibri"/>
      </rPr>
      <t>Scope</t>
    </r>
    <r>
      <rPr>
        <i val="1"/>
        <sz val="10"/>
        <color indexed="8"/>
        <rFont val="Calibri"/>
      </rPr>
      <t xml:space="preserve">: considers the extent to which non-state actors (private sector, communities, NGOs, etc.) are involved in consultations or drafting of local-level coastal adaptation strategies. Multiple processes are considered, including participation processes to involve local communities for example.
</t>
    </r>
    <r>
      <rPr>
        <i val="1"/>
        <u val="single"/>
        <sz val="10"/>
        <color indexed="8"/>
        <rFont val="Calibri"/>
      </rPr>
      <t>Scale</t>
    </r>
    <r>
      <rPr>
        <i val="1"/>
        <sz val="10"/>
        <color indexed="8"/>
        <rFont val="Calibri"/>
      </rPr>
      <t>: primary focus on local-scale participatory processes. Larger-scale (national or local region) processes are considered in the scoring only if they have knock-on effects locally (e.g. for Miami, the ability of local jurisdictions to take action is strongly modulated by region-wide efforts at coordination, region-wide water management, and funding via national sources channeled through the state); or if they highlight weaknesses at the case study-level compared with other regional/local areas.</t>
    </r>
  </si>
  <si>
    <r>
      <rPr>
        <i val="1"/>
        <sz val="10"/>
        <color indexed="8"/>
        <rFont val="Calibri"/>
      </rPr>
      <t>Dimensions considered: existence of involvement/participatory processes at the local scale.</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participation processes are reported.
</t>
    </r>
    <r>
      <rPr>
        <b val="1"/>
        <sz val="10"/>
        <color indexed="8"/>
        <rFont val="Calibri"/>
      </rPr>
      <t>1</t>
    </r>
    <r>
      <rPr>
        <sz val="10"/>
        <color indexed="8"/>
        <rFont val="Calibri"/>
      </rPr>
      <t xml:space="preserve"> = Participation is very limited, e.g. to few people from a specific sector or community in a specific place, but not at the whole case study scale. A national-level participatory process may exist, but a priori does not involve people or stakeholders from the case study considered in this assessment.
</t>
    </r>
    <r>
      <rPr>
        <b val="1"/>
        <sz val="10"/>
        <color indexed="8"/>
        <rFont val="Calibri"/>
      </rPr>
      <t>2</t>
    </r>
    <r>
      <rPr>
        <sz val="10"/>
        <color indexed="8"/>
        <rFont val="Calibri"/>
      </rPr>
      <t xml:space="preserve"> = Some level of participation of non-state actors is reported at the case study scale, but only for some specific sectors or communities. In addition, consultations/participatory processes are not carried out regularly (i.e. looking like a ’check the box' process).
</t>
    </r>
    <r>
      <rPr>
        <b val="1"/>
        <sz val="10"/>
        <color indexed="8"/>
        <rFont val="Calibri"/>
      </rPr>
      <t>3</t>
    </r>
    <r>
      <rPr>
        <sz val="10"/>
        <color indexed="8"/>
        <rFont val="Calibri"/>
      </rPr>
      <t xml:space="preserve"> = Some level of participation of the most representative non-state actors (e.g. representative of major economic sectors, main communities and main local NGOs) is reported at the case study scale. These are not on-shot consultations, but their real regularity remains unclear (i.e. only ‘check the box’ approach at the beginning and in the end?).
</t>
    </r>
    <r>
      <rPr>
        <b val="1"/>
        <sz val="10"/>
        <color indexed="8"/>
        <rFont val="Calibri"/>
      </rPr>
      <t xml:space="preserve">4 </t>
    </r>
    <r>
      <rPr>
        <sz val="10"/>
        <color indexed="8"/>
        <rFont val="Calibri"/>
      </rPr>
      <t xml:space="preserve">= High level of participation of the most representative non-state actors (e.g. representative of major economic sectors, main communities and main local NGOs) is reported at the case study scale. These participatory measures are maintained, to review and revise existing policies/plans. </t>
    </r>
  </si>
  <si>
    <r>
      <rPr>
        <sz val="11"/>
        <color indexed="8"/>
        <rFont val="Calibri"/>
      </rPr>
      <t>3</t>
    </r>
    <r>
      <rPr>
        <b val="1"/>
        <sz val="13"/>
        <color indexed="8"/>
        <rFont val="Calibri"/>
      </rPr>
      <t xml:space="preserve">. 
</t>
    </r>
    <r>
      <rPr>
        <sz val="13"/>
        <color indexed="8"/>
        <rFont val="Calibri"/>
      </rPr>
      <t>Are</t>
    </r>
    <r>
      <rPr>
        <b val="1"/>
        <sz val="13"/>
        <color indexed="8"/>
        <rFont val="Calibri"/>
      </rPr>
      <t xml:space="preserve"> adequate actions </t>
    </r>
    <r>
      <rPr>
        <sz val="13"/>
        <color indexed="8"/>
        <rFont val="Calibri"/>
      </rPr>
      <t>taking place at a relevant scale to reduce coastal climate risks?</t>
    </r>
  </si>
  <si>
    <r>
      <rPr>
        <b val="1"/>
        <sz val="10"/>
        <color indexed="8"/>
        <rFont val="Calibri"/>
      </rPr>
      <t xml:space="preserve">3.1 </t>
    </r>
    <r>
      <rPr>
        <sz val="10"/>
        <color indexed="8"/>
        <rFont val="Calibri"/>
      </rPr>
      <t xml:space="preserve">Are there </t>
    </r>
    <r>
      <rPr>
        <b val="1"/>
        <sz val="10"/>
        <color indexed="8"/>
        <rFont val="Calibri"/>
      </rPr>
      <t>actions targeting prominent climate hazards</t>
    </r>
    <r>
      <rPr>
        <sz val="10"/>
        <color indexed="8"/>
        <rFont val="Calibri"/>
      </rPr>
      <t xml:space="preserve">? 
</t>
    </r>
    <r>
      <rPr>
        <sz val="10"/>
        <color indexed="8"/>
        <rFont val="Calibri"/>
      </rPr>
      <t xml:space="preserve">
</t>
    </r>
    <r>
      <rPr>
        <i val="1"/>
        <u val="single"/>
        <sz val="10"/>
        <color indexed="8"/>
        <rFont val="Calibri"/>
      </rPr>
      <t>Scope</t>
    </r>
    <r>
      <rPr>
        <i val="1"/>
        <sz val="10"/>
        <color indexed="8"/>
        <rFont val="Calibri"/>
      </rPr>
      <t xml:space="preserve">: actions that address the main climate-related hazards identified in Q1 scoping (i.e. erosion, marine flooding, inland flooding, salinization, etc.). All types of adaptation-related actions are considered, e.g. nature-based and community-based adaptation activities aimed at directly limiting climate hazards (e.g. through enhanced ecosystem services). The risk of maladaptation (in relation with context-specificities) is considered here, as well as in Q5.1 and mainly in Q5.2.
</t>
    </r>
    <r>
      <rPr>
        <i val="1"/>
        <u val="single"/>
        <sz val="10"/>
        <color indexed="8"/>
        <rFont val="Calibri"/>
      </rPr>
      <t>Scale</t>
    </r>
    <r>
      <rPr>
        <i val="1"/>
        <sz val="10"/>
        <color indexed="8"/>
        <rFont val="Calibri"/>
      </rPr>
      <t>: primary focus on actions implemented on the ground (case study scale).</t>
    </r>
  </si>
  <si>
    <r>
      <rPr>
        <i val="1"/>
        <sz val="10"/>
        <color indexed="8"/>
        <rFont val="Calibri"/>
      </rPr>
      <t xml:space="preserve">Dimensions considered: types of hazards and types of actions (coastal protection, accommodation, retreat) depending on context-specificities, induced risk of maladaptation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No specific action is undertaken to control hazards at the coast.
</t>
    </r>
    <r>
      <rPr>
        <b val="1"/>
        <sz val="10"/>
        <color indexed="8"/>
        <rFont val="Calibri"/>
      </rPr>
      <t xml:space="preserve">1 </t>
    </r>
    <r>
      <rPr>
        <sz val="10"/>
        <color indexed="8"/>
        <rFont val="Calibri"/>
      </rPr>
      <t xml:space="preserve">= A very limited number of actions are reported on the ground, without any insight on their potential to reduce risk or generate maladaptation. 
</t>
    </r>
    <r>
      <rPr>
        <b val="1"/>
        <sz val="10"/>
        <color indexed="8"/>
        <rFont val="Calibri"/>
      </rPr>
      <t xml:space="preserve">2 </t>
    </r>
    <r>
      <rPr>
        <sz val="10"/>
        <color indexed="8"/>
        <rFont val="Calibri"/>
      </rPr>
      <t xml:space="preserve">= Only one or two of the main hazards are considered (e.g. erosion and flooding, but not salinization). The majority of responses are inadequate and could imply some degree of maladaptation. For example: hard protection is implemented in non-densely populated areas; accommodation measures are not at scale or only address a small part of impact; coastal retreat is not adequately planned and rather looks like an emergency response carrying potential maladaptive outcomes.
</t>
    </r>
    <r>
      <rPr>
        <b val="1"/>
        <sz val="10"/>
        <color indexed="8"/>
        <rFont val="Calibri"/>
      </rPr>
      <t xml:space="preserve">3 </t>
    </r>
    <r>
      <rPr>
        <sz val="10"/>
        <color indexed="8"/>
        <rFont val="Calibri"/>
      </rPr>
      <t xml:space="preserve">= Most of the main hazards are considered. The majority of responses are adequate to address current hazards, e.g. adequately calibrated hard/soft coastal protection, adequate accommodation measures and managed coastal retreat. They are implemented in relevant places and minimize the risk of maladaptation. They however do not fully consider future changes in hazards.
</t>
    </r>
    <r>
      <rPr>
        <b val="1"/>
        <sz val="10"/>
        <color indexed="8"/>
        <rFont val="Calibri"/>
      </rPr>
      <t>4</t>
    </r>
    <r>
      <rPr>
        <sz val="10"/>
        <color indexed="8"/>
        <rFont val="Calibri"/>
      </rPr>
      <t xml:space="preserve"> = All the main hazards are considered. The majority of responses are adequate to address current hazards, e.g. adequately calibrated hard/soft coastal protection, adequate accommodation measures and managed coastal retreat. They are implemented in relevant places and minimize the risk of maladaptation. A forward-looking approach is considered when designing the responses (including planning for adjustments over time).</t>
    </r>
  </si>
  <si>
    <r>
      <rPr>
        <b val="1"/>
        <sz val="10"/>
        <color indexed="8"/>
        <rFont val="Calibri"/>
      </rPr>
      <t xml:space="preserve">3.2. </t>
    </r>
    <r>
      <rPr>
        <sz val="10"/>
        <color indexed="8"/>
        <rFont val="Calibri"/>
      </rPr>
      <t xml:space="preserve">Are there </t>
    </r>
    <r>
      <rPr>
        <b val="1"/>
        <sz val="10"/>
        <color indexed="8"/>
        <rFont val="Calibri"/>
      </rPr>
      <t>actions addressing the main drivers of coastal natural systems’ exposure &amp; vulnerability</t>
    </r>
    <r>
      <rPr>
        <sz val="10"/>
        <color indexed="8"/>
        <rFont val="Calibri"/>
      </rPr>
      <t xml:space="preserve">?
</t>
    </r>
    <r>
      <rPr>
        <sz val="10"/>
        <color indexed="8"/>
        <rFont val="Calibri"/>
      </rPr>
      <t xml:space="preserve">
</t>
    </r>
    <r>
      <rPr>
        <i val="1"/>
        <u val="single"/>
        <sz val="10"/>
        <color indexed="8"/>
        <rFont val="Calibri"/>
      </rPr>
      <t>Scope</t>
    </r>
    <r>
      <rPr>
        <i val="1"/>
        <sz val="10"/>
        <color indexed="8"/>
        <rFont val="Calibri"/>
      </rPr>
      <t xml:space="preserve">: actions addressing the most influential drivers of exposure and vulnerability of natural systems (e.g., mangrove clearing, coral and beach mining). Encompasses both measures to preserve or restore ecosystems and their services, and the existence of measures having detrimental effects on ecosystems. The risk of maladaptation (in relation with context-specificities) is considered here, as well as in Q5.1 and mainly in Q5.2.
</t>
    </r>
    <r>
      <rPr>
        <i val="1"/>
        <u val="single"/>
        <sz val="10"/>
        <color indexed="8"/>
        <rFont val="Calibri"/>
      </rPr>
      <t>Scale</t>
    </r>
    <r>
      <rPr>
        <i val="1"/>
        <sz val="10"/>
        <color indexed="8"/>
        <rFont val="Calibri"/>
      </rPr>
      <t>: primary focus on actions implemented on the ground (case study scale). Larger-scale actions can be included, for example in case of a local region-level program to restore coastal vegetation, or in case of the removal of sediment-blocking coastal engineered structures in upstream neighboring areas (e.g. neighboring sediment cells).</t>
    </r>
  </si>
  <si>
    <r>
      <rPr>
        <i val="1"/>
        <sz val="10"/>
        <color indexed="8"/>
        <rFont val="Calibri"/>
      </rPr>
      <t>Dimensions considered: type of risk drivers and type of actions (preservation and restoration activities to enhance coastal ecosystems’ resilience to climate change, e.g. vegetation replanting, coral farming, etc.; as well as ecosystem services, e.g. provisional ecosystem services for water and food). N.B. Coastal protection ecosystem services are primarily considered in 3.1. Implemented measures having detrimental effects on ecosystems are also considered (i.e. risk of maladaptive outcomes).</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No response targets the preservation or restoration of key coastal ecosystems and their services at the case study scale. In addition, there are some evidence for other adaptation-related activities that contribute to ecosystem degradation (e.g. hard protection of buildings and infrastructure from waves, which affect local natural dynamics)
</t>
    </r>
    <r>
      <rPr>
        <b val="1"/>
        <sz val="10"/>
        <color indexed="8"/>
        <rFont val="Calibri"/>
      </rPr>
      <t>1</t>
    </r>
    <r>
      <rPr>
        <sz val="10"/>
        <color indexed="8"/>
        <rFont val="Calibri"/>
      </rPr>
      <t xml:space="preserve"> = Only pilot and localized preservation or restoration measures are in place, and these address a very limited number of ecosystems (buffers and water/food providers). In addition, there are some evidence for other adaptation-related activities that contribute to ecosystem degradation
</t>
    </r>
    <r>
      <rPr>
        <b val="1"/>
        <sz val="10"/>
        <color indexed="8"/>
        <rFont val="Calibri"/>
      </rPr>
      <t>2</t>
    </r>
    <r>
      <rPr>
        <sz val="10"/>
        <color indexed="8"/>
        <rFont val="Calibri"/>
      </rPr>
      <t xml:space="preserve"> = Preservation or restoration measures are emerging at the whole case study scale, but still focus on ecosystems that are already at risk (acknowledged as hotspots). The risk for induced ecosystem degradation is considered in the design and implementation of other adaptation-related activities.
</t>
    </r>
    <r>
      <rPr>
        <b val="1"/>
        <sz val="10"/>
        <color indexed="8"/>
        <rFont val="Calibri"/>
      </rPr>
      <t xml:space="preserve">3 </t>
    </r>
    <r>
      <rPr>
        <sz val="10"/>
        <color indexed="8"/>
        <rFont val="Calibri"/>
      </rPr>
      <t xml:space="preserve">= Implementation of preservation or restoration measures is carried out at the whole case study scale, but still mainly focuses on ecosystems that are already at risk to degradation. The detrimental effects to ecosystems of other adaptation-related activities are recognized in theory but not systematically considered in practice.
</t>
    </r>
    <r>
      <rPr>
        <b val="1"/>
        <sz val="10"/>
        <color indexed="8"/>
        <rFont val="Calibri"/>
      </rPr>
      <t>4</t>
    </r>
    <r>
      <rPr>
        <sz val="10"/>
        <color indexed="8"/>
        <rFont val="Calibri"/>
      </rPr>
      <t xml:space="preserve"> = Most —if not all— of the coastal ecosystems at the case study scale benefit from preservation or restoration measures. Detrimental effects to ecosystems of other adaptation-related activities are systematically considered.</t>
    </r>
  </si>
  <si>
    <r>
      <rPr>
        <b val="1"/>
        <sz val="10"/>
        <color indexed="8"/>
        <rFont val="Calibri"/>
      </rPr>
      <t xml:space="preserve">3.3. </t>
    </r>
    <r>
      <rPr>
        <sz val="10"/>
        <color indexed="8"/>
        <rFont val="Calibri"/>
      </rPr>
      <t xml:space="preserve">Are there </t>
    </r>
    <r>
      <rPr>
        <b val="1"/>
        <sz val="10"/>
        <color indexed="8"/>
        <rFont val="Calibri"/>
      </rPr>
      <t>actions addressing the main drivers of coastal human systems’ exposure &amp; vulnerability</t>
    </r>
    <r>
      <rPr>
        <sz val="10"/>
        <color indexed="8"/>
        <rFont val="Calibri"/>
      </rPr>
      <t xml:space="preserve">? </t>
    </r>
    <r>
      <rPr>
        <b val="1"/>
        <sz val="10"/>
        <color indexed="8"/>
        <rFont val="Calibri"/>
      </rPr>
      <t xml:space="preserve">
</t>
    </r>
    <r>
      <rPr>
        <b val="1"/>
        <sz val="10"/>
        <color indexed="8"/>
        <rFont val="Calibri"/>
      </rPr>
      <t xml:space="preserve">
</t>
    </r>
    <r>
      <rPr>
        <i val="1"/>
        <u val="single"/>
        <sz val="10"/>
        <color indexed="8"/>
        <rFont val="Calibri"/>
      </rPr>
      <t>Scope</t>
    </r>
    <r>
      <rPr>
        <i val="1"/>
        <sz val="10"/>
        <color indexed="8"/>
        <rFont val="Calibri"/>
      </rPr>
      <t xml:space="preserve">: actions addressing the most influential drivers of exposure and vulnerability to people, tangible and intangible assets (e.g. buildings and infrastructure, livelihoods) and economic activities. The risk of maladaptive outcomes is also considered, as well as in Q5.1 and mainly in Q5.2.
</t>
    </r>
    <r>
      <rPr>
        <i val="1"/>
        <u val="single"/>
        <sz val="10"/>
        <color indexed="8"/>
        <rFont val="Calibri"/>
      </rPr>
      <t>Scale</t>
    </r>
    <r>
      <rPr>
        <i val="1"/>
        <sz val="10"/>
        <color indexed="8"/>
        <rFont val="Calibri"/>
      </rPr>
      <t xml:space="preserve">: primary focus on actions implemented on the ground (case study scale). Larger-scale ones can be included, for example in case of a national-level awareness or educational program on climate change and risk. </t>
    </r>
  </si>
  <si>
    <r>
      <rPr>
        <i val="1"/>
        <sz val="10"/>
        <color indexed="8"/>
        <rFont val="Calibri"/>
      </rPr>
      <t xml:space="preserve">Dimensions considered: activities reducing the exposure of the population, assets (tangible and intangible) and the economy (e.g. mainstreaming climate risk in design and maintenance activities), and enhancing societal adaptive capacity (e.g. risk awareness, equity in access to safe places and resources); risk of maladaptive outcomes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No response targets the underlying socioeconomic drivers of exposure and vulnerability.
</t>
    </r>
    <r>
      <rPr>
        <b val="1"/>
        <sz val="10"/>
        <color indexed="8"/>
        <rFont val="Calibri"/>
      </rPr>
      <t>1</t>
    </r>
    <r>
      <rPr>
        <sz val="10"/>
        <color indexed="8"/>
        <rFont val="Calibri"/>
      </rPr>
      <t xml:space="preserve"> = Adaptation-related actions are sparse and not surveyed, so that the risk of maladaptation remains high.
</t>
    </r>
    <r>
      <rPr>
        <b val="1"/>
        <sz val="10"/>
        <color indexed="8"/>
        <rFont val="Calibri"/>
      </rPr>
      <t xml:space="preserve">2 </t>
    </r>
    <r>
      <rPr>
        <sz val="10"/>
        <color indexed="8"/>
        <rFont val="Calibri"/>
      </rPr>
      <t xml:space="preserve">= Only pilot actions are undertaken to prevent direct impacts to some —but not all— of the dimensions above (people, tangible and intangible assets, economic activities). The risk of maladaptive outcomes is not considered.
</t>
    </r>
    <r>
      <rPr>
        <b val="1"/>
        <sz val="10"/>
        <color indexed="8"/>
        <rFont val="Calibri"/>
      </rPr>
      <t>3</t>
    </r>
    <r>
      <rPr>
        <sz val="10"/>
        <color indexed="8"/>
        <rFont val="Calibri"/>
      </rPr>
      <t xml:space="preserve"> = A wider range of actions are undertaken that, together, address most —but not all— of the dimensions above (people, tangible and intangible assets, economic activities). Current climate impacts are adequately considered, but there is no systematic forward-looking approach to also consider the potential for future changes in climate risk, so that the risk of maladaptation is considered but not fully minimized.
</t>
    </r>
    <r>
      <rPr>
        <b val="1"/>
        <sz val="10"/>
        <color indexed="8"/>
        <rFont val="Calibri"/>
      </rPr>
      <t xml:space="preserve">4 </t>
    </r>
    <r>
      <rPr>
        <sz val="10"/>
        <color indexed="8"/>
        <rFont val="Calibri"/>
      </rPr>
      <t>= Together, actions consider all the dimensions above (people, tangible and intangible assets, economic activities) and current and future climate impacts are almost systematically considered in the design, implementation and adjustments of responses. The risk of maladaptation is fully minimized (but not fully eliminated).</t>
    </r>
  </si>
  <si>
    <r>
      <rPr>
        <b val="1"/>
        <sz val="13"/>
        <color indexed="8"/>
        <rFont val="Calibri"/>
      </rPr>
      <t xml:space="preserve">4. 
</t>
    </r>
    <r>
      <rPr>
        <sz val="13"/>
        <color indexed="8"/>
        <rFont val="Calibri"/>
      </rPr>
      <t xml:space="preserve">Are there </t>
    </r>
    <r>
      <rPr>
        <b val="1"/>
        <sz val="13"/>
        <color indexed="8"/>
        <rFont val="Calibri"/>
      </rPr>
      <t>sufficient cross-scale institutional, human and financial capacities</t>
    </r>
    <r>
      <rPr>
        <sz val="13"/>
        <color indexed="8"/>
        <rFont val="Calibri"/>
      </rPr>
      <t xml:space="preserve"> to implement adaptation locally?</t>
    </r>
  </si>
  <si>
    <r>
      <rPr>
        <b val="1"/>
        <sz val="10"/>
        <color indexed="8"/>
        <rFont val="Calibri"/>
      </rPr>
      <t xml:space="preserve">4.1. </t>
    </r>
    <r>
      <rPr>
        <sz val="10"/>
        <color indexed="8"/>
        <rFont val="Calibri"/>
      </rPr>
      <t xml:space="preserve">Are there </t>
    </r>
    <r>
      <rPr>
        <b val="1"/>
        <sz val="10"/>
        <color indexed="8"/>
        <rFont val="Calibri"/>
      </rPr>
      <t xml:space="preserve">governance arrangements </t>
    </r>
    <r>
      <rPr>
        <sz val="10"/>
        <color indexed="8"/>
        <rFont val="Calibri"/>
      </rPr>
      <t xml:space="preserve">in place to support institutional capacities to coordinate adaptation activities locally (multi-scale governance and mainstreaming across policy areas/sectoral plans)? 
</t>
    </r>
    <r>
      <rPr>
        <sz val="10"/>
        <color indexed="8"/>
        <rFont val="Calibri"/>
      </rPr>
      <t xml:space="preserve">
</t>
    </r>
    <r>
      <rPr>
        <i val="1"/>
        <u val="single"/>
        <sz val="10"/>
        <color indexed="8"/>
        <rFont val="Calibri"/>
      </rPr>
      <t>Scope</t>
    </r>
    <r>
      <rPr>
        <i val="1"/>
        <sz val="10"/>
        <color indexed="8"/>
        <rFont val="Calibri"/>
      </rPr>
      <t xml:space="preserve">: the focus is on governance arrangements and institutional capacities to support implementation locally, not on plans and policy documents (captured in Q2.1). These governance arrangements ensure cross-institutional coordination (across multi-level government and horizontally across policy areas/sectors and planning tools) to allow for implementing cohesive adaptation-related plans and policies at the case study scale. For example, does a climate adaptation or coastal risk reduction unit exist in a specific local government (e.g. municipalities and district councils)?
</t>
    </r>
    <r>
      <rPr>
        <i val="1"/>
        <u val="single"/>
        <sz val="10"/>
        <color indexed="8"/>
        <rFont val="Calibri"/>
      </rPr>
      <t>Scale</t>
    </r>
    <r>
      <rPr>
        <i val="1"/>
        <sz val="10"/>
        <color indexed="8"/>
        <rFont val="Calibri"/>
      </rPr>
      <t xml:space="preserve">: though the focus is on the critical role that local governments play in the implementation of activities, especially in regards to land use and urban planning (e.g. all land use change permits are given at the local government level), regional to national and federal levels of government are considered in order to reflect the stratification of decision-making processes. </t>
    </r>
  </si>
  <si>
    <r>
      <rPr>
        <i val="1"/>
        <sz val="10"/>
        <color indexed="8"/>
        <rFont val="Calibri"/>
      </rPr>
      <t>Dimensions considered: arrangements to ensure planning and implementation locally, but also institutional coordination across scales, and that benefit to the local scale (e.g., existence of an adaptation unit and its connection to other institutions)</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institutional arrangements are in place to address adaptation challenges. 
</t>
    </r>
    <r>
      <rPr>
        <b val="1"/>
        <sz val="10"/>
        <color indexed="8"/>
        <rFont val="Calibri"/>
      </rPr>
      <t>1</t>
    </r>
    <r>
      <rPr>
        <sz val="10"/>
        <color indexed="8"/>
        <rFont val="Calibri"/>
      </rPr>
      <t xml:space="preserve"> = There are limited and scattered institutional arrangements that consider adaptation challenges, and no governance measures are in place to ensure information sharing and the bottom-up coordination of activities 
</t>
    </r>
    <r>
      <rPr>
        <b val="1"/>
        <sz val="10"/>
        <color indexed="8"/>
        <rFont val="Calibri"/>
      </rPr>
      <t>2</t>
    </r>
    <r>
      <rPr>
        <sz val="10"/>
        <color indexed="8"/>
        <rFont val="Calibri"/>
      </rPr>
      <t xml:space="preserve"> = One institution is identified at the case study level that is dedicated to address adaptation issues (e.g. an adaptation unit), but it remains isolated from other local to national institutions and is not supported by any governance arrangements to allow for multi-level and/or cross-sector coordination and communication (information-sharing) with local coastal municipalities and/or districts (e.g. only rare and pioneering ones). At the national level, an institution is in charge of adaptation (e.g. an unit within the Ministry of the Environment), but has poor connections with the local level (e.g. focuses on developing national adaptation communications to the UNFCCC rather than working on sectoral guidance for local scale implementation).  
</t>
    </r>
    <r>
      <rPr>
        <b val="1"/>
        <sz val="10"/>
        <color indexed="8"/>
        <rFont val="Calibri"/>
      </rPr>
      <t xml:space="preserve">3 </t>
    </r>
    <r>
      <rPr>
        <sz val="10"/>
        <color indexed="8"/>
        <rFont val="Calibri"/>
      </rPr>
      <t xml:space="preserve">= Institutional arrangements exist at the case study level and are in theory well connected to other local to national institutions via coordination and information-sharing measures. Such cross-scale institutional arrangements have an increasing influence on adaptation practice locally, but the outcomes remain limited (e.g. still mis-coordination when dealing with extreme events, limited information-sharing with other localities or the national-level institutions). 
</t>
    </r>
    <r>
      <rPr>
        <b val="1"/>
        <sz val="10"/>
        <color indexed="8"/>
        <rFont val="Calibri"/>
      </rPr>
      <t>4</t>
    </r>
    <r>
      <rPr>
        <sz val="10"/>
        <color indexed="8"/>
        <rFont val="Calibri"/>
      </rPr>
      <t xml:space="preserve"> = Institutional arrangements exist at the case study level and cross-institutional dialogues are systematically carried out (mainstreaming of climate change adaptation policies in other sectoral policies and planning tools). In addition, multi-level governance is in place: there are adaptation-dedicated institutional arrangements at the relevant levels (e.g. national, regional, local), and information-sharing measures are in place to ensure the upstream flow of information to national institutions. </t>
    </r>
  </si>
  <si>
    <r>
      <rPr>
        <b val="1"/>
        <sz val="10"/>
        <color indexed="8"/>
        <rFont val="Calibri"/>
      </rPr>
      <t xml:space="preserve">4.2. </t>
    </r>
    <r>
      <rPr>
        <sz val="10"/>
        <color indexed="8"/>
        <rFont val="Calibri"/>
      </rPr>
      <t>Are there enough</t>
    </r>
    <r>
      <rPr>
        <b val="1"/>
        <sz val="10"/>
        <color indexed="8"/>
        <rFont val="Calibri"/>
      </rPr>
      <t xml:space="preserve"> human capacities</t>
    </r>
    <r>
      <rPr>
        <sz val="10"/>
        <color indexed="8"/>
        <rFont val="Calibri"/>
      </rPr>
      <t xml:space="preserve"> in place at the relevant scale (primarily locally, but also nationally)? </t>
    </r>
    <r>
      <rPr>
        <b val="1"/>
        <sz val="10"/>
        <color indexed="8"/>
        <rFont val="Calibri"/>
      </rPr>
      <t xml:space="preserve">
</t>
    </r>
    <r>
      <rPr>
        <b val="1"/>
        <sz val="10"/>
        <color indexed="8"/>
        <rFont val="Calibri"/>
      </rPr>
      <t xml:space="preserve">
</t>
    </r>
    <r>
      <rPr>
        <i val="1"/>
        <u val="single"/>
        <sz val="10"/>
        <color indexed="8"/>
        <rFont val="Calibri"/>
      </rPr>
      <t>Scope</t>
    </r>
    <r>
      <rPr>
        <i val="1"/>
        <sz val="10"/>
        <color indexed="8"/>
        <rFont val="Calibri"/>
      </rPr>
      <t xml:space="preserve">: the focus is on human means of implementation of policy instruments (e.g. plans) and actions that are available at the local case study level first; means available at other levels (in Ministries, for example) are also considered but in a more secondary way as they are most often not directly involved in local planning and implementation. The analysis considers together the number of people working on adaptation-related dimensions; their level of training in terms of coastal risk management and adaptation; and the level of consistency between number/training and needs (actions and decision-making processes) on the ground.
</t>
    </r>
    <r>
      <rPr>
        <i val="1"/>
        <u val="single"/>
        <sz val="10"/>
        <color indexed="8"/>
        <rFont val="Calibri"/>
      </rPr>
      <t>Scale</t>
    </r>
    <r>
      <rPr>
        <i val="1"/>
        <sz val="10"/>
        <color indexed="8"/>
        <rFont val="Calibri"/>
      </rPr>
      <t>: primary focus on local-scale human capacities. Larger-scale ones are considered in a second step, provided they have a clear influence on filling in local gaps.</t>
    </r>
  </si>
  <si>
    <r>
      <rPr>
        <i val="1"/>
        <sz val="10"/>
        <color indexed="8"/>
        <rFont val="Calibri"/>
      </rPr>
      <t>Dimensions considered: number of people working on adaptation-related dimensions; level of training of these people on coastal risk management and adaptation; and consistency between needs (actions and decision-making processes; is there evidence of adaptation-compatible practices?).</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people dedicated to coastal risk management and climate adaptation.
</t>
    </r>
    <r>
      <rPr>
        <b val="1"/>
        <sz val="10"/>
        <color indexed="8"/>
        <rFont val="Calibri"/>
      </rPr>
      <t>1</t>
    </r>
    <r>
      <rPr>
        <sz val="10"/>
        <color indexed="8"/>
        <rFont val="Calibri"/>
      </rPr>
      <t xml:space="preserve"> = Very limited number of people working on adaptation at the case study scale, and with no to very limited training on coastal risk management and adaptation. No clear evidence of adaptation-compatible practices and decisions (e.g. in managing the crisis after an extreme event, or in deciding about building permits in risk-prone areas). This category also includes a situation where a more substantial number of non-trained people are dedicated to coastal risk management and adaptation (no training  means increased risk of maladaptive practices and decisions).
</t>
    </r>
    <r>
      <rPr>
        <b val="1"/>
        <sz val="10"/>
        <color indexed="8"/>
        <rFont val="Calibri"/>
      </rPr>
      <t>2</t>
    </r>
    <r>
      <rPr>
        <sz val="10"/>
        <color indexed="8"/>
        <rFont val="Calibri"/>
      </rPr>
      <t xml:space="preserve"> = Limited number of people working on adaptation at the case study scale, but with light training on coastal risk management and adaptation. Emerging evidence of adaptation-compatible practices and decisions, by individual pioneering people (as opposed to a better established process as in scores 3 and 4). 
</t>
    </r>
    <r>
      <rPr>
        <b val="1"/>
        <sz val="10"/>
        <color indexed="8"/>
        <rFont val="Calibri"/>
      </rPr>
      <t>3</t>
    </r>
    <r>
      <rPr>
        <sz val="10"/>
        <color indexed="8"/>
        <rFont val="Calibri"/>
      </rPr>
      <t xml:space="preserve"> = Adequate number (i.e. relative to the case study scale) of people working on adaptation, and having robust training on coastal risk management and adaptation. Increasing evidence of adaptation-compatible practices and decisions, but that are still not predominant or well established (e.g. variability depending on who exactly takes decisions, and depending on staff turn-over).
</t>
    </r>
    <r>
      <rPr>
        <b val="1"/>
        <sz val="10"/>
        <color indexed="8"/>
        <rFont val="Calibri"/>
      </rPr>
      <t>4</t>
    </r>
    <r>
      <rPr>
        <sz val="10"/>
        <color indexed="8"/>
        <rFont val="Calibri"/>
      </rPr>
      <t xml:space="preserve"> = Adequate number (i.e. at scale) of people working on adaptation, and having robust training on coastal risk management and adaptation. Adaptation-compatible practices and decisions are predominant and well established (i.e. not dependent on staff turnover) both in case of an extreme event and when considering slow-onset changes.</t>
    </r>
  </si>
  <si>
    <r>
      <rPr>
        <b val="1"/>
        <sz val="10"/>
        <color indexed="8"/>
        <rFont val="Calibri"/>
      </rPr>
      <t xml:space="preserve">4.3. </t>
    </r>
    <r>
      <rPr>
        <sz val="10"/>
        <color indexed="8"/>
        <rFont val="Calibri"/>
      </rPr>
      <t xml:space="preserve">Is </t>
    </r>
    <r>
      <rPr>
        <b val="1"/>
        <sz val="10"/>
        <color indexed="8"/>
        <rFont val="Calibri"/>
      </rPr>
      <t>specific and sustainable funding</t>
    </r>
    <r>
      <rPr>
        <sz val="10"/>
        <color indexed="8"/>
        <rFont val="Calibri"/>
      </rPr>
      <t xml:space="preserve"> available at the case study scale that is specifically dedicated to managing climate-related coastal risk and adaptation? 
</t>
    </r>
    <r>
      <rPr>
        <sz val="10"/>
        <color indexed="8"/>
        <rFont val="Calibri"/>
      </rPr>
      <t xml:space="preserve">
</t>
    </r>
    <r>
      <rPr>
        <i val="1"/>
        <u val="single"/>
        <sz val="10"/>
        <color indexed="8"/>
        <rFont val="Calibri"/>
      </rPr>
      <t>Scope</t>
    </r>
    <r>
      <rPr>
        <i val="1"/>
        <sz val="10"/>
        <color indexed="8"/>
        <rFont val="Calibri"/>
      </rPr>
      <t xml:space="preserve">: This sub-question does not aim to assess whether available funding for adaptation is enough or not, but rather at describing the finance context for local coastal adaptation. Besides the amount of funding available, the main problem encountered in many places is that, first there is no dedicated budget for coastal risk and coastal adaptation, and second, when it exists, it is generally available for a few years (e.g. through externally-funded projects in developing countries). So the challenge is around (i) dedicated funding support, and (ii) sustainable (long-term) funding, including from the private sector. Both public and private sources of funding are considered.
</t>
    </r>
    <r>
      <rPr>
        <i val="1"/>
        <u val="single"/>
        <sz val="10"/>
        <color indexed="8"/>
        <rFont val="Calibri"/>
      </rPr>
      <t>Scale</t>
    </r>
    <r>
      <rPr>
        <i val="1"/>
        <sz val="10"/>
        <color indexed="8"/>
        <rFont val="Calibri"/>
      </rPr>
      <t>: primary focus on local-scale, but in close connection with larger scales such as the national one, for example, that very often plays a role in terms of providing local governments with subventions or in-kind support (staff members). Private sectors at all levels are considered provided they fund action at the local case study-level.</t>
    </r>
  </si>
  <si>
    <r>
      <rPr>
        <i val="1"/>
        <sz val="10"/>
        <color indexed="8"/>
        <rFont val="Calibri"/>
      </rPr>
      <t>Dimensions considered: existence of a dedicated funding support; duration of such funding support.</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No budget dedicated to coastal risks and adaptation exists at the case study scale.
</t>
    </r>
    <r>
      <rPr>
        <b val="1"/>
        <sz val="10"/>
        <color indexed="8"/>
        <rFont val="Calibri"/>
      </rPr>
      <t>1</t>
    </r>
    <r>
      <rPr>
        <sz val="10"/>
        <color indexed="8"/>
        <rFont val="Calibri"/>
      </rPr>
      <t xml:space="preserve"> = A budget exists at the case study scale that is a priori dedicated to coastal risks and adaptation, but it remains unclear in terms of amounts, uses and timeframes.
</t>
    </r>
    <r>
      <rPr>
        <b val="1"/>
        <sz val="10"/>
        <color indexed="8"/>
        <rFont val="Calibri"/>
      </rPr>
      <t>2</t>
    </r>
    <r>
      <rPr>
        <sz val="10"/>
        <color indexed="8"/>
        <rFont val="Calibri"/>
      </rPr>
      <t xml:space="preserve"> = A specific budget is available at the case study scale to manage coastal risks but only for specific sectors, communities, networks, etc. that are considered as hotspots, and for a limited period of time (several years at best). There is no clear strategy for sustaining finance over the long run and that fully includes projected risks (decades ahead).
</t>
    </r>
    <r>
      <rPr>
        <b val="1"/>
        <sz val="10"/>
        <color indexed="8"/>
        <rFont val="Calibri"/>
      </rPr>
      <t xml:space="preserve">3 </t>
    </r>
    <r>
      <rPr>
        <sz val="10"/>
        <color indexed="8"/>
        <rFont val="Calibri"/>
      </rPr>
      <t xml:space="preserve">= A specific budget is available at the case study scale to manage coastal risks and is not limited to specific sectors, communities, networks, etc. It remains however designed for a limited period of time (several years at best). A strategy for sustaining finance over the long run and fully including projected risks (decades ahead) is only emerging.
</t>
    </r>
    <r>
      <rPr>
        <b val="1"/>
        <sz val="10"/>
        <color indexed="8"/>
        <rFont val="Calibri"/>
      </rPr>
      <t xml:space="preserve">4 </t>
    </r>
    <r>
      <rPr>
        <sz val="10"/>
        <color indexed="8"/>
        <rFont val="Calibri"/>
      </rPr>
      <t>= A specific budget is available at the case study scale to manage coastal risks which is not limited to specific sectors, communities, networks, etc. and is designed to support multi-year projects. There is also a more consolidated funding strategy over the long run and that fully includes projected risks (decades ahead).</t>
    </r>
  </si>
  <si>
    <r>
      <rPr>
        <b val="1"/>
        <sz val="13"/>
        <color indexed="8"/>
        <rFont val="Calibri"/>
      </rPr>
      <t xml:space="preserve">5. 
</t>
    </r>
    <r>
      <rPr>
        <sz val="13"/>
        <color indexed="8"/>
        <rFont val="Calibri"/>
      </rPr>
      <t xml:space="preserve">Is there </t>
    </r>
    <r>
      <rPr>
        <b val="1"/>
        <sz val="13"/>
        <color indexed="8"/>
        <rFont val="Calibri"/>
      </rPr>
      <t>evidence on effective reduction</t>
    </r>
    <r>
      <rPr>
        <sz val="13"/>
        <color indexed="8"/>
        <rFont val="Calibri"/>
      </rPr>
      <t xml:space="preserve"> of current and projected coastal climate risk (including reducing hazards locally and managing long-term exposure and vulnerability)?</t>
    </r>
  </si>
  <si>
    <r>
      <rPr>
        <b val="1"/>
        <sz val="10"/>
        <color indexed="8"/>
        <rFont val="Calibri"/>
      </rPr>
      <t xml:space="preserve">5.1. </t>
    </r>
    <r>
      <rPr>
        <sz val="10"/>
        <color indexed="8"/>
        <rFont val="Calibri"/>
      </rPr>
      <t xml:space="preserve">Is there </t>
    </r>
    <r>
      <rPr>
        <b val="1"/>
        <sz val="10"/>
        <color indexed="8"/>
        <rFont val="Calibri"/>
      </rPr>
      <t>evidence of risk reduction today</t>
    </r>
    <r>
      <rPr>
        <sz val="10"/>
        <color indexed="8"/>
        <rFont val="Calibri"/>
      </rPr>
      <t xml:space="preserve">? 
</t>
    </r>
    <r>
      <rPr>
        <sz val="10"/>
        <color indexed="8"/>
        <rFont val="Calibri"/>
      </rPr>
      <t xml:space="preserve">
</t>
    </r>
    <r>
      <rPr>
        <i val="1"/>
        <u val="single"/>
        <sz val="10"/>
        <color indexed="8"/>
        <rFont val="Calibri"/>
      </rPr>
      <t>Scope</t>
    </r>
    <r>
      <rPr>
        <i val="1"/>
        <sz val="10"/>
        <color indexed="8"/>
        <rFont val="Calibri"/>
      </rPr>
      <t xml:space="preserve">: understand the level of ground-rooted evidence showing to what extent policies and actions in place are actually contributing to reduce climate-related coastal impacts (observed) and risks (not yet realized) at the case study scale. Multiple sources of information can be considered: scientific or grey when they exist, but also the experts’ own views on risk reduction level across scales, as well as insights from local communities (often captured though the experts’ views). 
</t>
    </r>
    <r>
      <rPr>
        <i val="1"/>
        <u val="single"/>
        <sz val="10"/>
        <color indexed="8"/>
        <rFont val="Calibri"/>
      </rPr>
      <t>Scale</t>
    </r>
    <r>
      <rPr>
        <i val="1"/>
        <sz val="10"/>
        <color indexed="8"/>
        <rFont val="Calibri"/>
      </rPr>
      <t>: primary focus on local-scale risk reduction (past, present, and possibly future in case analyses exist on the projected benefits of current adaptation). Insights from other case studies or at larger scales can be involved, provided they show comparable features with the local case study’s context-specificities (e.g. effects of seawalls on sandy coral beaches).</t>
    </r>
  </si>
  <si>
    <r>
      <rPr>
        <i val="1"/>
        <sz val="10"/>
        <color indexed="8"/>
        <rFont val="Calibri"/>
      </rPr>
      <t>Dimension considered: the relationship between responses (policies, actions) implemented and measured reduction in climate risk levels; experts' own view/experience on risk reduction level at the case study scale (or from other cases presenting similar features).</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No relationship is established (either because there is none, or because risk reduction is not assessed); and the expert does not have any clear view on this.
</t>
    </r>
    <r>
      <rPr>
        <b val="1"/>
        <sz val="10"/>
        <color indexed="8"/>
        <rFont val="Calibri"/>
      </rPr>
      <t>1</t>
    </r>
    <r>
      <rPr>
        <sz val="10"/>
        <color indexed="8"/>
        <rFont val="Calibri"/>
      </rPr>
      <t xml:space="preserve"> = No relationship is formally established locally, but there is an intuitive assumption (by the assessment expert or others, including local staff members or communities) that responses undertaken support risk reduction locally. However, such risk reduction is not measured, so that the possibility of “no or side effect on risk levels” cannot be excluded.
</t>
    </r>
    <r>
      <rPr>
        <b val="1"/>
        <sz val="10"/>
        <color indexed="8"/>
        <rFont val="Calibri"/>
      </rPr>
      <t xml:space="preserve">2 </t>
    </r>
    <r>
      <rPr>
        <sz val="10"/>
        <color indexed="8"/>
        <rFont val="Calibri"/>
      </rPr>
      <t xml:space="preserve">= The assessment of the relationship between responses and risk reduction is emerging locally. There are indications as well as increasing agreement among experts that some responses are contributing to current risk reduction locally; however, no robust conclusion can be drawn for a broader set of responses. The extent to which these responses also provide risk reduction benefits over the long run remain highly uncertain.
</t>
    </r>
    <r>
      <rPr>
        <b val="1"/>
        <sz val="10"/>
        <color indexed="8"/>
        <rFont val="Calibri"/>
      </rPr>
      <t xml:space="preserve">3 </t>
    </r>
    <r>
      <rPr>
        <sz val="10"/>
        <color indexed="8"/>
        <rFont val="Calibri"/>
      </rPr>
      <t xml:space="preserve">= The relationship between responses and risk reduction levels is assessed and surveyed at the whole case study scale. There are emerging indications as well as increasing agreement among experts that most of the responses undertaken have an effect on climate risk reduction today and contribute to future risk reduction.
</t>
    </r>
    <r>
      <rPr>
        <b val="1"/>
        <sz val="10"/>
        <color indexed="8"/>
        <rFont val="Calibri"/>
      </rPr>
      <t>4</t>
    </r>
    <r>
      <rPr>
        <sz val="10"/>
        <color indexed="8"/>
        <rFont val="Calibri"/>
      </rPr>
      <t xml:space="preserve"> = The relationship between responses and risk reduction levels is assessed and surveyed at the whole case study scale. There are robust indications as well as high agreement among experts that most of the responses undertaken substantially reduce climate risk today and contribute to future risk reduction.</t>
    </r>
  </si>
  <si>
    <r>
      <rPr>
        <b val="1"/>
        <sz val="10"/>
        <color indexed="8"/>
        <rFont val="Calibri"/>
      </rPr>
      <t xml:space="preserve">5.2. </t>
    </r>
    <r>
      <rPr>
        <sz val="10"/>
        <color indexed="8"/>
        <rFont val="Calibri"/>
      </rPr>
      <t xml:space="preserve">Are there indications that the policies and actions implemented at the case study scale contribute to </t>
    </r>
    <r>
      <rPr>
        <b val="1"/>
        <sz val="10"/>
        <color indexed="8"/>
        <rFont val="Calibri"/>
      </rPr>
      <t xml:space="preserve">minimize the risk of maladaptation </t>
    </r>
    <r>
      <rPr>
        <sz val="10"/>
        <color indexed="8"/>
        <rFont val="Calibri"/>
      </rPr>
      <t xml:space="preserve">in the long run? </t>
    </r>
    <r>
      <rPr>
        <b val="1"/>
        <sz val="10"/>
        <color indexed="8"/>
        <rFont val="Calibri"/>
      </rPr>
      <t xml:space="preserve">
</t>
    </r>
    <r>
      <rPr>
        <b val="1"/>
        <sz val="10"/>
        <color indexed="8"/>
        <rFont val="Calibri"/>
      </rPr>
      <t xml:space="preserve">
</t>
    </r>
    <r>
      <rPr>
        <i val="1"/>
        <u val="single"/>
        <sz val="10"/>
        <color indexed="8"/>
        <rFont val="Calibri"/>
      </rPr>
      <t>Scope</t>
    </r>
    <r>
      <rPr>
        <i val="1"/>
        <sz val="10"/>
        <color indexed="8"/>
        <rFont val="Calibri"/>
      </rPr>
      <t xml:space="preserve">: besides bringing evidence of actual (or even potential) risk reduction, there is a need to ensure that adaptation responses (policies and actions) are not contributing to increasing risk in the future, especially through increased exposure and vulnerability across space, groups of population, and time.
</t>
    </r>
    <r>
      <rPr>
        <i val="1"/>
        <u val="single"/>
        <sz val="10"/>
        <color indexed="8"/>
        <rFont val="Calibri"/>
      </rPr>
      <t>Scale</t>
    </r>
    <r>
      <rPr>
        <i val="1"/>
        <sz val="10"/>
        <color indexed="8"/>
        <rFont val="Calibri"/>
      </rPr>
      <t>: primary focus on risk of maladaptation at the case study scale. Insights from other case studies or at larger scales can be considered, provided they show comparable features with the local case study’s context-specificities (e.g. long-term effects of seawalls on coastal environments). In line with the adaptation scoping of this study, the maladaptive consequences of interventions that do not directly target climate risk reduction and adaptation, and of interventions occurring outside of the study system, are not considered.</t>
    </r>
  </si>
  <si>
    <r>
      <rPr>
        <i val="1"/>
        <sz val="10"/>
        <color indexed="8"/>
        <rFont val="Calibri"/>
      </rPr>
      <t xml:space="preserve">Dimensions considered: level of evidence describing whether the strategy in place intends (e.g. has formal maladaptation targets) or actually do contributes (i.e. through risk reduction targets more broadly) to minimizing the risk of maladaptation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No indication, so that an insidious but substantial contribution to increasing coastal risk (maladaptation) cannot be excluded.
</t>
    </r>
    <r>
      <rPr>
        <b val="1"/>
        <sz val="10"/>
        <color indexed="8"/>
        <rFont val="Calibri"/>
      </rPr>
      <t xml:space="preserve">1 </t>
    </r>
    <r>
      <rPr>
        <sz val="10"/>
        <color indexed="8"/>
        <rFont val="Calibri"/>
      </rPr>
      <t xml:space="preserve">= Very little indication that the strategy in place intends or does contribute to minimizing the risk of maladaptation, so that an insidious but substantial contribution to increasing coastal risk (maladaptation) cannot fully be excluded.
</t>
    </r>
    <r>
      <rPr>
        <b val="1"/>
        <sz val="10"/>
        <color indexed="8"/>
        <rFont val="Calibri"/>
      </rPr>
      <t xml:space="preserve">2 </t>
    </r>
    <r>
      <rPr>
        <sz val="10"/>
        <color indexed="8"/>
        <rFont val="Calibri"/>
      </rPr>
      <t xml:space="preserve">= Clear indications that the strategy in place intends to minimize the risk of maladaptation, but the overall lack of measured evidence makes interpretation of potential actual contribution too difficult/subjective; so that the contribution to increasing coastal risk (maladaptation) cannot fully be excluded.
</t>
    </r>
    <r>
      <rPr>
        <b val="1"/>
        <sz val="10"/>
        <color indexed="8"/>
        <rFont val="Calibri"/>
      </rPr>
      <t xml:space="preserve">3 </t>
    </r>
    <r>
      <rPr>
        <sz val="10"/>
        <color indexed="8"/>
        <rFont val="Calibri"/>
      </rPr>
      <t xml:space="preserve">= Increasing evidence that the strategy in place both intends and contributes to minimizing the risk of maladaptation.
</t>
    </r>
    <r>
      <rPr>
        <b val="1"/>
        <sz val="10"/>
        <color indexed="8"/>
        <rFont val="Calibri"/>
      </rPr>
      <t xml:space="preserve">4 </t>
    </r>
    <r>
      <rPr>
        <sz val="10"/>
        <color indexed="8"/>
        <rFont val="Calibri"/>
      </rPr>
      <t>= Clearly established evidence that the strategy in place intends and actually contributes to minimizing the risk of maladaptation.</t>
    </r>
  </si>
  <si>
    <r>
      <rPr>
        <b val="1"/>
        <sz val="10"/>
        <color indexed="8"/>
        <rFont val="Calibri"/>
      </rPr>
      <t xml:space="preserve">5.3. </t>
    </r>
    <r>
      <rPr>
        <sz val="10"/>
        <color indexed="8"/>
        <rFont val="Calibri"/>
      </rPr>
      <t xml:space="preserve">Are there indications that the </t>
    </r>
    <r>
      <rPr>
        <b val="1"/>
        <sz val="10"/>
        <color indexed="8"/>
        <rFont val="Calibri"/>
      </rPr>
      <t xml:space="preserve">society (at the case study scale) is aware </t>
    </r>
    <r>
      <rPr>
        <sz val="10"/>
        <color indexed="8"/>
        <rFont val="Calibri"/>
      </rPr>
      <t xml:space="preserve">of the need to tackle both current and future coastal climate risks? 
</t>
    </r>
    <r>
      <rPr>
        <sz val="10"/>
        <color indexed="8"/>
        <rFont val="Calibri"/>
      </rPr>
      <t xml:space="preserve">
</t>
    </r>
    <r>
      <rPr>
        <i val="1"/>
        <u val="single"/>
        <sz val="10"/>
        <color indexed="8"/>
        <rFont val="Calibri"/>
      </rPr>
      <t>Scope</t>
    </r>
    <r>
      <rPr>
        <i val="1"/>
        <sz val="10"/>
        <color indexed="8"/>
        <rFont val="Calibri"/>
      </rPr>
      <t xml:space="preserve">: understand the extent to which the case study-level community/society including the civil society, private stakeholders, NGOs, etc., is (i) aware of the coastal adaptation challenge locally, and (ii) prepared to support adaptation-related responses (policies and actions), now and in the near-future. Local community/society’s acceptance of climate adaptation action is considered being key to the design and implementation of robust and long-term coastal risk reduction strategies (included to minimize the risk of maladaptation). 
</t>
    </r>
    <r>
      <rPr>
        <i val="1"/>
        <u val="single"/>
        <sz val="10"/>
        <color indexed="8"/>
        <rFont val="Calibri"/>
      </rPr>
      <t>Scale</t>
    </r>
    <r>
      <rPr>
        <i val="1"/>
        <sz val="10"/>
        <color indexed="8"/>
        <rFont val="Calibri"/>
      </rPr>
      <t>: primary focus on the community/society that is directly concerned with the local case study, either because people are coastal residents or stakeholders developing activities (e.g. tourism). Insights from other case studies or at larger scales (e.g. national-level survey of coastal risk perception) can be considered, provided they show comparable features with the local case study’s context-specificities.</t>
    </r>
  </si>
  <si>
    <r>
      <rPr>
        <i val="1"/>
        <sz val="10"/>
        <color indexed="8"/>
        <rFont val="Calibri"/>
      </rPr>
      <t xml:space="preserve">Dimensions considered: current/future risk perception; knowledge on the drivers of climate risk (climate variability and change, environmental, anthropogenic); weather and climate risks at large (not only coastal).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No indication that the local society/community neither correctly perceives nor understands the challenges related to coastal risk reduction and adaptation. 
</t>
    </r>
    <r>
      <rPr>
        <b val="1"/>
        <sz val="10"/>
        <color indexed="8"/>
        <rFont val="Calibri"/>
      </rPr>
      <t xml:space="preserve">1 </t>
    </r>
    <r>
      <rPr>
        <sz val="10"/>
        <color indexed="8"/>
        <rFont val="Calibri"/>
      </rPr>
      <t xml:space="preserve">= Only very sparse indications, but not supported by any clear evidence. Coastal risk awareness at the local society/community level is considered almost non-existent, i.e. limited to individuals or small groups of population.
</t>
    </r>
    <r>
      <rPr>
        <b val="1"/>
        <sz val="10"/>
        <color indexed="8"/>
        <rFont val="Calibri"/>
      </rPr>
      <t xml:space="preserve">2 </t>
    </r>
    <r>
      <rPr>
        <sz val="10"/>
        <color indexed="8"/>
        <rFont val="Calibri"/>
      </rPr>
      <t xml:space="preserve">= Emerging signs: sparse surveys/evidence exist at the local society/community level (e.g. only isolated/specific groups of population),  and indicate a limited degree of risk perception of climate risk and/or of knowledge of the drivers of coastal risk. When national-level surveys exist, they do not provide any directly relevant information for the local case study context (e.g. because of national means or based on case studies showing different features compared to the case study ones). Coastal risk awareness at the case study level is considered only emerging.
</t>
    </r>
    <r>
      <rPr>
        <b val="1"/>
        <sz val="10"/>
        <color indexed="8"/>
        <rFont val="Calibri"/>
      </rPr>
      <t xml:space="preserve">3 </t>
    </r>
    <r>
      <rPr>
        <sz val="10"/>
        <color indexed="8"/>
        <rFont val="Calibri"/>
      </rPr>
      <t xml:space="preserve">= Progressing: increasing surveys/evidence at the local society/community level (not only isolated/specific groups of population), and indicating an increasing degree of risk perception of climate risk and/or of knowledge of the drivers of coastal risk. Coastal risk awareness at the case study level is considered in place and increasing.
</t>
    </r>
    <r>
      <rPr>
        <b val="1"/>
        <sz val="10"/>
        <color indexed="8"/>
        <rFont val="Calibri"/>
      </rPr>
      <t xml:space="preserve">4 </t>
    </r>
    <r>
      <rPr>
        <sz val="10"/>
        <color indexed="8"/>
        <rFont val="Calibri"/>
      </rPr>
      <t>= Advanced stage: extended surveys/evidence at the local society/community level, and indicating a relatively high degree of risk perception of climate risk and/or of knowledge of the drivers of coastal risk. Coastal risk awareness at the case study level is considered substantial.</t>
    </r>
  </si>
  <si>
    <r>
      <rPr>
        <b val="1"/>
        <sz val="13"/>
        <color indexed="8"/>
        <rFont val="Calibri"/>
      </rPr>
      <t xml:space="preserve">6. 
</t>
    </r>
    <r>
      <rPr>
        <sz val="13"/>
        <color indexed="8"/>
        <rFont val="Calibri"/>
      </rPr>
      <t xml:space="preserve">Is a </t>
    </r>
    <r>
      <rPr>
        <b val="1"/>
        <sz val="13"/>
        <color indexed="8"/>
        <rFont val="Calibri"/>
      </rPr>
      <t xml:space="preserve">pathway-like approach </t>
    </r>
    <r>
      <rPr>
        <sz val="13"/>
        <color indexed="8"/>
        <rFont val="Calibri"/>
      </rPr>
      <t>considered?</t>
    </r>
  </si>
  <si>
    <r>
      <rPr>
        <b val="1"/>
        <sz val="10"/>
        <color indexed="8"/>
        <rFont val="Calibri"/>
      </rPr>
      <t xml:space="preserve">6.1. </t>
    </r>
    <r>
      <rPr>
        <sz val="10"/>
        <color indexed="8"/>
        <rFont val="Calibri"/>
      </rPr>
      <t xml:space="preserve">Are </t>
    </r>
    <r>
      <rPr>
        <b val="1"/>
        <sz val="10"/>
        <color indexed="8"/>
        <rFont val="Calibri"/>
      </rPr>
      <t>locally-relevant adaptation goals established</t>
    </r>
    <r>
      <rPr>
        <sz val="10"/>
        <color indexed="8"/>
        <rFont val="Calibri"/>
      </rPr>
      <t xml:space="preserve"> in the short-, medium- and long-term (respectively &lt;10 years, 1-3 decades, more), and articulated with each other (i.e. how does reaching present-day goals support reaching longer-term ones)? 
</t>
    </r>
    <r>
      <rPr>
        <sz val="10"/>
        <color indexed="8"/>
        <rFont val="Calibri"/>
      </rPr>
      <t xml:space="preserve">
</t>
    </r>
    <r>
      <rPr>
        <i val="1"/>
        <u val="single"/>
        <sz val="10"/>
        <color indexed="8"/>
        <rFont val="Calibri"/>
      </rPr>
      <t>Scope</t>
    </r>
    <r>
      <rPr>
        <i val="1"/>
        <sz val="10"/>
        <color indexed="8"/>
        <rFont val="Calibri"/>
      </rPr>
      <t xml:space="preserve">: understand the extent to which clear goals have been established at the case study scale on coastal risk reduction, against which timeframes, and what is their level of precision (generic/vague vs. precise/operational)
</t>
    </r>
    <r>
      <rPr>
        <i val="1"/>
        <u val="single"/>
        <sz val="10"/>
        <color indexed="8"/>
        <rFont val="Calibri"/>
      </rPr>
      <t>Scale</t>
    </r>
    <r>
      <rPr>
        <i val="1"/>
        <sz val="10"/>
        <color indexed="8"/>
        <rFont val="Calibri"/>
      </rPr>
      <t>: primary focus on the local case study context. Insights from larger scales (local region, national level) can be considered in case they are highly relevant for adaptation planning at the case study scale (top-down framing).</t>
    </r>
  </si>
  <si>
    <r>
      <rPr>
        <i val="1"/>
        <sz val="10"/>
        <color indexed="8"/>
        <rFont val="Calibri"/>
      </rPr>
      <t>Dimensions assessed: existence of a local-scale goal(s) considering climate risk; short- to long-term</t>
    </r>
    <r>
      <rPr>
        <sz val="10"/>
        <color indexed="8"/>
        <rFont val="Calibri"/>
      </rPr>
      <t xml:space="preserve">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No coastal risk-specific goal at the case study scale, and none at higher scales that are highly relevant for the case study. 
</t>
    </r>
    <r>
      <rPr>
        <b val="1"/>
        <sz val="10"/>
        <color indexed="8"/>
        <rFont val="Calibri"/>
      </rPr>
      <t>1</t>
    </r>
    <r>
      <rPr>
        <sz val="10"/>
        <color indexed="8"/>
        <rFont val="Calibri"/>
      </rPr>
      <t xml:space="preserve"> = A general goal(s) exists at the case study scale level but remains vague in scope in terms of targets, sectors and scales; and in terms of considering coastal risks more specifically. Similarly, goals established at higher scales (e.g. national) are too general to provide guidance at the case study scale.
</t>
    </r>
    <r>
      <rPr>
        <b val="1"/>
        <sz val="10"/>
        <color indexed="8"/>
        <rFont val="Calibri"/>
      </rPr>
      <t xml:space="preserve">2 </t>
    </r>
    <r>
      <rPr>
        <sz val="10"/>
        <color indexed="8"/>
        <rFont val="Calibri"/>
      </rPr>
      <t xml:space="preserve">= Only short-term goal(s) is considered locally for current coastal risks (e.g. ≤2-3 years), but without any clear relation with longer-term ones </t>
    </r>
    <r>
      <rPr>
        <u val="single"/>
        <sz val="10"/>
        <color indexed="8"/>
        <rFont val="Calibri"/>
      </rPr>
      <t>OR</t>
    </r>
    <r>
      <rPr>
        <sz val="10"/>
        <color indexed="8"/>
        <rFont val="Calibri"/>
      </rPr>
      <t xml:space="preserve"> A medium-long term (e.g. ≥ 3-5 years to a decade) goal exists only for a limited number of coastal ‘’hotspots’ (i.e. sectors, areas and communities particularly at risk). Goals established at higher scales (e.g. national) are too general to provide guidance at the case study scale.
</t>
    </r>
    <r>
      <rPr>
        <b val="1"/>
        <sz val="10"/>
        <color indexed="8"/>
        <rFont val="Calibri"/>
      </rPr>
      <t>3</t>
    </r>
    <r>
      <rPr>
        <sz val="10"/>
        <color indexed="8"/>
        <rFont val="Calibri"/>
      </rPr>
      <t xml:space="preserve"> = Medium-long term (e.g. ≥ 3-5 years to a decade) goal(s) is established at the case study scale for all coastal hotspots (i.e. sectors, areas and communities particularly at risk), and includes intermediary goals at shorter timescales (e.g. ≤2-3 years). Local goals align with the ones established at higher scales (e.g. national).
</t>
    </r>
    <r>
      <rPr>
        <b val="1"/>
        <sz val="10"/>
        <color indexed="8"/>
        <rFont val="Calibri"/>
      </rPr>
      <t>4</t>
    </r>
    <r>
      <rPr>
        <sz val="10"/>
        <color indexed="8"/>
        <rFont val="Calibri"/>
      </rPr>
      <t xml:space="preserve"> = Longer-term (multiple decades) goal(s) is established for most of —if not all— sectors, areas and communities potentially at risk (i.e. not only for hotspots), and includes intermediary goals for shorter timescales (several years). Local goals align with the ones established at higher scales (e.g. national).</t>
    </r>
  </si>
  <si>
    <r>
      <rPr>
        <b val="1"/>
        <sz val="10"/>
        <color indexed="8"/>
        <rFont val="Calibri"/>
      </rPr>
      <t xml:space="preserve">6.2. </t>
    </r>
    <r>
      <rPr>
        <sz val="10"/>
        <color indexed="8"/>
        <rFont val="Calibri"/>
      </rPr>
      <t>Are</t>
    </r>
    <r>
      <rPr>
        <b val="1"/>
        <sz val="10"/>
        <color indexed="8"/>
        <rFont val="Calibri"/>
      </rPr>
      <t xml:space="preserve"> synergies and trade-offs </t>
    </r>
    <r>
      <rPr>
        <sz val="10"/>
        <color indexed="8"/>
        <rFont val="Calibri"/>
      </rPr>
      <t xml:space="preserve">(now and over time) between various adaptation-related options considered? 
</t>
    </r>
    <r>
      <rPr>
        <sz val="10"/>
        <color indexed="8"/>
        <rFont val="Calibri"/>
      </rPr>
      <t xml:space="preserve">
</t>
    </r>
    <r>
      <rPr>
        <i val="1"/>
        <u val="single"/>
        <sz val="10"/>
        <color indexed="8"/>
        <rFont val="Calibri"/>
      </rPr>
      <t>Scope</t>
    </r>
    <r>
      <rPr>
        <i val="1"/>
        <sz val="10"/>
        <color indexed="8"/>
        <rFont val="Calibri"/>
      </rPr>
      <t xml:space="preserve">: understand the extent to which synergies and trade-offs between multiple adaptation responses (policies and actions) are studied (on scientific bases) and considered in local adaptation planning (i.e. to develop a roadmap(s) at multiple time-scales).
</t>
    </r>
    <r>
      <rPr>
        <i val="1"/>
        <u val="single"/>
        <sz val="10"/>
        <color indexed="8"/>
        <rFont val="Calibri"/>
      </rPr>
      <t>Scale</t>
    </r>
    <r>
      <rPr>
        <i val="1"/>
        <sz val="10"/>
        <color indexed="8"/>
        <rFont val="Calibri"/>
      </rPr>
      <t>: primary focus on the local case study context, but insights from other case studies or larger scales can be considered, provided they develop information that is relevant to the local case study context (e.g. scientific studies on synergies and trade-offs between hard and soft coastal protection and based on multiples case studies sharing similar context-specificities with the case study developed in this GAP-Track Coasts assessment).</t>
    </r>
  </si>
  <si>
    <r>
      <rPr>
        <i val="1"/>
        <sz val="10"/>
        <color indexed="8"/>
        <rFont val="Calibri"/>
      </rPr>
      <t xml:space="preserve">Dimensions assessed: efforts to understand synergies and tradeoffs among a wide range of adaptation responses (actions and policies)
</t>
    </r>
    <r>
      <rPr>
        <b val="1"/>
        <sz val="10"/>
        <color indexed="8"/>
        <rFont val="Calibri"/>
      </rPr>
      <t>NA</t>
    </r>
    <r>
      <rPr>
        <sz val="10"/>
        <color indexed="8"/>
        <rFont val="Calibri"/>
      </rPr>
      <t xml:space="preserve"> = Not assessed.
</t>
    </r>
    <r>
      <rPr>
        <b val="1"/>
        <sz val="10"/>
        <color indexed="8"/>
        <rFont val="Calibri"/>
      </rPr>
      <t>0</t>
    </r>
    <r>
      <rPr>
        <sz val="10"/>
        <color indexed="8"/>
        <rFont val="Calibri"/>
      </rPr>
      <t xml:space="preserve"> = Synergies and trade-offs between different adaptation responses are neither known nor considered.
</t>
    </r>
    <r>
      <rPr>
        <b val="1"/>
        <sz val="10"/>
        <color indexed="8"/>
        <rFont val="Calibri"/>
      </rPr>
      <t>1</t>
    </r>
    <r>
      <rPr>
        <sz val="10"/>
        <color indexed="8"/>
        <rFont val="Calibri"/>
      </rPr>
      <t xml:space="preserve"> = Synergies and trade-offs are barely considered at the case study level (e.g. only for a very small set of options, and possibly only for very specific location within the case study context)
</t>
    </r>
    <r>
      <rPr>
        <b val="1"/>
        <sz val="10"/>
        <color indexed="8"/>
        <rFont val="Calibri"/>
      </rPr>
      <t>2</t>
    </r>
    <r>
      <rPr>
        <sz val="10"/>
        <color indexed="8"/>
        <rFont val="Calibri"/>
      </rPr>
      <t xml:space="preserve"> = Knowledge on synergies and trade-offs between various adaptation responses is emerging at the case study level but is not supported by a scientifically-based assessment. There are only emerging signs that these considerations on synergies and trade-offs influence the design and implementation of coastal adaptation strategies at the case study level. Relevant information from other case studies and/or higher scales remains limited.
</t>
    </r>
    <r>
      <rPr>
        <b val="1"/>
        <sz val="10"/>
        <color indexed="8"/>
        <rFont val="Calibri"/>
      </rPr>
      <t xml:space="preserve">3 </t>
    </r>
    <r>
      <rPr>
        <sz val="10"/>
        <color indexed="8"/>
        <rFont val="Calibri"/>
      </rPr>
      <t xml:space="preserve">= Knowledge on synergies and trade-offs between various adaptation responses at the case study level is supported by a rough scientifically-based assessment, and there is some evidence that it influences the design and implementation of coastal adaptation strategies at the case study level. Relevant information also exists from other case studies and/or higher scales.
</t>
    </r>
    <r>
      <rPr>
        <b val="1"/>
        <sz val="10"/>
        <color indexed="8"/>
        <rFont val="Calibri"/>
      </rPr>
      <t>4</t>
    </r>
    <r>
      <rPr>
        <sz val="10"/>
        <color indexed="8"/>
        <rFont val="Calibri"/>
      </rPr>
      <t xml:space="preserve"> = Knowledge on synergies and trade-offs between various adaptation responses at the case study level is supported by an advanced scientifically-based assessment and is fully considered in the design and implementation of coastal adaptation strategies at the local level, and possibly also in monitoring and evaluation systems. Relevant information also exists from other case studies and/or higher scales.</t>
    </r>
  </si>
  <si>
    <r>
      <rPr>
        <b val="1"/>
        <sz val="10"/>
        <color indexed="8"/>
        <rFont val="Calibri"/>
      </rPr>
      <t xml:space="preserve">6.3. </t>
    </r>
    <r>
      <rPr>
        <sz val="10"/>
        <color indexed="8"/>
        <rFont val="Calibri"/>
      </rPr>
      <t xml:space="preserve">Are options planned in a </t>
    </r>
    <r>
      <rPr>
        <b val="1"/>
        <sz val="10"/>
        <color indexed="8"/>
        <rFont val="Calibri"/>
      </rPr>
      <t xml:space="preserve">sequenced manner and alternative strategies </t>
    </r>
    <r>
      <rPr>
        <sz val="10"/>
        <color indexed="8"/>
        <rFont val="Calibri"/>
      </rPr>
      <t xml:space="preserve">at the case study level? 
</t>
    </r>
    <r>
      <rPr>
        <sz val="10"/>
        <color indexed="8"/>
        <rFont val="Calibri"/>
      </rPr>
      <t xml:space="preserve">
</t>
    </r>
    <r>
      <rPr>
        <i val="1"/>
        <u val="single"/>
        <sz val="10"/>
        <color indexed="8"/>
        <rFont val="Calibri"/>
      </rPr>
      <t>Scope</t>
    </r>
    <r>
      <rPr>
        <i val="1"/>
        <sz val="10"/>
        <color indexed="8"/>
        <rFont val="Calibri"/>
      </rPr>
      <t xml:space="preserve">: understand the extent to which a roadmap(s) relying on a diversity of interventions sequenced over time is in place at the case study level, or is being under development, and that ideally considers multiple timeframes (short-, medium-, long-term).
</t>
    </r>
    <r>
      <rPr>
        <i val="1"/>
        <u val="single"/>
        <sz val="10"/>
        <color indexed="8"/>
        <rFont val="Calibri"/>
      </rPr>
      <t>Scale</t>
    </r>
    <r>
      <rPr>
        <i val="1"/>
        <sz val="10"/>
        <color indexed="8"/>
        <rFont val="Calibri"/>
      </rPr>
      <t>: primary focus on the local case study context. Insights from larger scales (local region, national-level) can be considered, provided they develop information that is relevant to the local case study context (e.g. national-level general guidance on the main pillars for local adaptation pathways).</t>
    </r>
  </si>
  <si>
    <r>
      <rPr>
        <i val="1"/>
        <sz val="10"/>
        <color indexed="8"/>
        <rFont val="Calibri"/>
      </rPr>
      <t xml:space="preserve">Dimensions considered: level of multi-response planning
</t>
    </r>
    <r>
      <rPr>
        <b val="1"/>
        <sz val="10"/>
        <color indexed="8"/>
        <rFont val="Calibri"/>
      </rPr>
      <t>NA</t>
    </r>
    <r>
      <rPr>
        <sz val="10"/>
        <color indexed="8"/>
        <rFont val="Calibri"/>
      </rPr>
      <t xml:space="preserve"> = Not assessed.
</t>
    </r>
    <r>
      <rPr>
        <b val="1"/>
        <sz val="10"/>
        <color indexed="8"/>
        <rFont val="Calibri"/>
      </rPr>
      <t xml:space="preserve">0 </t>
    </r>
    <r>
      <rPr>
        <sz val="10"/>
        <color indexed="8"/>
        <rFont val="Calibri"/>
      </rPr>
      <t xml:space="preserve">= Responses are planned separately from each other.
</t>
    </r>
    <r>
      <rPr>
        <b val="1"/>
        <sz val="10"/>
        <color indexed="8"/>
        <rFont val="Calibri"/>
      </rPr>
      <t>1</t>
    </r>
    <r>
      <rPr>
        <sz val="10"/>
        <color indexed="8"/>
        <rFont val="Calibri"/>
      </rPr>
      <t xml:space="preserve"> = Responses are still mainly planned separately from each other, but emerging signs of the consideration of their synergies and trade-offs (e.g. only for a very small set of options in a very specific location).
</t>
    </r>
    <r>
      <rPr>
        <b val="1"/>
        <sz val="10"/>
        <color indexed="8"/>
        <rFont val="Calibri"/>
      </rPr>
      <t xml:space="preserve">2 </t>
    </r>
    <r>
      <rPr>
        <sz val="10"/>
        <color indexed="8"/>
        <rFont val="Calibri"/>
      </rPr>
      <t xml:space="preserve">= Early examples of strategies concretely bringing together multiple responses and organizing based on their synergies and trade-offs over time; however there is no formal process of establishing an “adaptation pathway” at the case study scale, and there is no insights/guidance from the national level.
</t>
    </r>
    <r>
      <rPr>
        <b val="1"/>
        <sz val="10"/>
        <color indexed="8"/>
        <rFont val="Calibri"/>
      </rPr>
      <t>3</t>
    </r>
    <r>
      <rPr>
        <sz val="10"/>
        <color indexed="8"/>
        <rFont val="Calibri"/>
      </rPr>
      <t xml:space="preserve"> = There is medium evidence that knowledge on synergies and trade-offs influences the design and implementation of coastal adaptation strategies at the case study level. The establishment of an “local adaptation pathway” is under way, and there is an increasing number of local strategies bringing together multiple responses and organizing them based on their synergies and trade-offs over time. National-level guidance may exist to support the development of local adaptation pathways.
</t>
    </r>
    <r>
      <rPr>
        <b val="1"/>
        <sz val="10"/>
        <color indexed="8"/>
        <rFont val="Calibri"/>
      </rPr>
      <t>4</t>
    </r>
    <r>
      <rPr>
        <sz val="10"/>
        <color indexed="8"/>
        <rFont val="Calibri"/>
      </rPr>
      <t xml:space="preserve"> = Knowledge on synergies and trade-offs is fully considered in the design and implementation of coastal adaptation strategies at the case study levels, and possibly also in monitoring and evaluation systems. A “local adaptation pathway” has been established (or is close to be) and several local strategies are in place that bring together multiple responses and organize them based on their synergies and trade-offs over time. National-level guidance may exist to support the development of local adaptation pathways.</t>
    </r>
  </si>
  <si>
    <t>NUMBER OF CASE STUDIES</t>
  </si>
  <si>
    <t>SI3a. NUMBER OF CASES PER ARCHETYPES AND REGIONS</t>
  </si>
  <si>
    <t>Africa</t>
  </si>
  <si>
    <t>America North</t>
  </si>
  <si>
    <t>America Central &amp; South</t>
  </si>
  <si>
    <t>Asia</t>
  </si>
  <si>
    <t>Australia &amp; New Zealand</t>
  </si>
  <si>
    <t>Europe</t>
  </si>
  <si>
    <t>Small Islands</t>
  </si>
  <si>
    <t>Archetype A1</t>
  </si>
  <si>
    <t>Archetype A2</t>
  </si>
  <si>
    <t>Archetype A3</t>
  </si>
  <si>
    <t>Archetype A4</t>
  </si>
  <si>
    <r>
      <rPr>
        <b val="1"/>
        <sz val="13"/>
        <color indexed="9"/>
        <rFont val="Calibri"/>
      </rPr>
      <t xml:space="preserve">SI3b. RESCALING FOR ARCHETYPES </t>
    </r>
    <r>
      <rPr>
        <sz val="13"/>
        <color indexed="9"/>
        <rFont val="Calibri"/>
      </rPr>
      <t xml:space="preserve">(to allow comparing based on a harmonized number of cases)
</t>
    </r>
    <r>
      <rPr>
        <sz val="13"/>
        <color indexed="9"/>
        <rFont val="Calibri"/>
      </rPr>
      <t>—&gt; Material used in Data-Sheet “SI4b. Synthesis across archetypes (with rescaling)”</t>
    </r>
  </si>
  <si>
    <t>Initial
number of cases</t>
  </si>
  <si>
    <t>Rescaled
number of cases</t>
  </si>
  <si>
    <t>Number</t>
  </si>
  <si>
    <t>% of the sample</t>
  </si>
  <si>
    <t>Multiplying factor to align with a 10-case scale</t>
  </si>
  <si>
    <t>Check consistency with the 10-case scale</t>
  </si>
  <si>
    <t>ALL ARCHETYPES</t>
  </si>
  <si>
    <r>
      <rPr>
        <b val="1"/>
        <sz val="13"/>
        <color indexed="9"/>
        <rFont val="Calibri"/>
      </rPr>
      <t xml:space="preserve">SI3c. RESCALING FOR REGIONS </t>
    </r>
    <r>
      <rPr>
        <sz val="13"/>
        <color indexed="9"/>
        <rFont val="Calibri"/>
      </rPr>
      <t xml:space="preserve">(to allow comparing based on an harmonized number of cases)
</t>
    </r>
    <r>
      <rPr>
        <sz val="13"/>
        <color indexed="9"/>
        <rFont val="Calibri"/>
      </rPr>
      <t>—&gt; Material used in Data-Sheet “SI4c. Synthesis across regions (with rescaling)”</t>
    </r>
  </si>
  <si>
    <t>ALL REGIONS</t>
  </si>
  <si>
    <t>Synthesis SCORES and CONFIDENCE LEVELS (all case studies, archetypes and regions)</t>
  </si>
  <si>
    <t>Assessment ROUNDS 1 and 2 (Oct. 2022, Jan. 2023)</t>
  </si>
  <si>
    <r>
      <rPr>
        <b val="1"/>
        <sz val="11"/>
        <color indexed="8"/>
        <rFont val="Calibri"/>
      </rPr>
      <t>GAP-Track_Expert judgment assessment grid _All regions_All experts</t>
    </r>
  </si>
  <si>
    <t>PER ARCHETYPE (across regions)</t>
  </si>
  <si>
    <t>PER REGION (across archetypes)</t>
  </si>
  <si>
    <t>ARCHETYPES ACROSS REGIONS</t>
  </si>
  <si>
    <t>Guiding questions</t>
  </si>
  <si>
    <t>Median scores</t>
  </si>
  <si>
    <t>Aggregated scores</t>
  </si>
  <si>
    <t>Median scores (per region, across archetypes)</t>
  </si>
  <si>
    <t>Aggregated scores (per region, across archetypes)</t>
  </si>
  <si>
    <t>All archetypes</t>
  </si>
  <si>
    <t>Small islands</t>
  </si>
  <si>
    <t>All regions</t>
  </si>
  <si>
    <t>SCORES</t>
  </si>
  <si>
    <t>Aggregated score</t>
  </si>
  <si>
    <t>%</t>
  </si>
  <si>
    <r>
      <rPr>
        <b val="1"/>
        <sz val="11"/>
        <color indexed="8"/>
        <rFont val="Calibri"/>
      </rPr>
      <t xml:space="preserve">1. 
</t>
    </r>
    <r>
      <rPr>
        <sz val="11"/>
        <color indexed="8"/>
        <rFont val="Calibri"/>
      </rPr>
      <t>Does</t>
    </r>
    <r>
      <rPr>
        <b val="1"/>
        <sz val="11"/>
        <color indexed="8"/>
        <rFont val="Calibri"/>
      </rPr>
      <t xml:space="preserve"> scientifically-based knowledge on current and future climate risks</t>
    </r>
    <r>
      <rPr>
        <sz val="11"/>
        <color indexed="8"/>
        <rFont val="Calibri"/>
      </rPr>
      <t xml:space="preserve"> exist at the appropriate scale?</t>
    </r>
  </si>
  <si>
    <r>
      <rPr>
        <b val="1"/>
        <sz val="11"/>
        <color indexed="8"/>
        <rFont val="Calibri"/>
      </rPr>
      <t xml:space="preserve">1.1. </t>
    </r>
    <r>
      <rPr>
        <sz val="11"/>
        <color indexed="8"/>
        <rFont val="Calibri"/>
      </rPr>
      <t>Are</t>
    </r>
    <r>
      <rPr>
        <b val="1"/>
        <sz val="11"/>
        <color indexed="8"/>
        <rFont val="Calibri"/>
      </rPr>
      <t xml:space="preserve"> current climate-related coastal hazards </t>
    </r>
    <r>
      <rPr>
        <sz val="11"/>
        <color indexed="8"/>
        <rFont val="Calibri"/>
      </rPr>
      <t>known?</t>
    </r>
    <r>
      <rPr>
        <b val="1"/>
        <sz val="11"/>
        <color indexed="8"/>
        <rFont val="Calibri"/>
      </rPr>
      <t xml:space="preserve"> </t>
    </r>
  </si>
  <si>
    <r>
      <rPr>
        <b val="1"/>
        <sz val="11"/>
        <color indexed="8"/>
        <rFont val="Calibri"/>
      </rPr>
      <t xml:space="preserve">1.2. </t>
    </r>
    <r>
      <rPr>
        <sz val="11"/>
        <color indexed="8"/>
        <rFont val="Calibri"/>
      </rPr>
      <t>Are</t>
    </r>
    <r>
      <rPr>
        <b val="1"/>
        <sz val="11"/>
        <color indexed="8"/>
        <rFont val="Calibri"/>
      </rPr>
      <t xml:space="preserve"> current drivers of exposure and vulnerability of natural systems </t>
    </r>
    <r>
      <rPr>
        <sz val="11"/>
        <color indexed="8"/>
        <rFont val="Calibri"/>
      </rPr>
      <t xml:space="preserve">known? </t>
    </r>
  </si>
  <si>
    <r>
      <rPr>
        <b val="1"/>
        <sz val="11"/>
        <color indexed="8"/>
        <rFont val="Calibri"/>
      </rPr>
      <t xml:space="preserve">1.3. </t>
    </r>
    <r>
      <rPr>
        <sz val="11"/>
        <color indexed="8"/>
        <rFont val="Calibri"/>
      </rPr>
      <t>Are</t>
    </r>
    <r>
      <rPr>
        <b val="1"/>
        <sz val="11"/>
        <color indexed="8"/>
        <rFont val="Calibri"/>
      </rPr>
      <t xml:space="preserve"> current drivers of exposure and vulnerability of human systems</t>
    </r>
    <r>
      <rPr>
        <sz val="11"/>
        <color indexed="8"/>
        <rFont val="Calibri"/>
      </rPr>
      <t xml:space="preserve"> known?  </t>
    </r>
  </si>
  <si>
    <r>
      <rPr>
        <b val="1"/>
        <sz val="11"/>
        <color indexed="8"/>
        <rFont val="Calibri"/>
      </rPr>
      <t xml:space="preserve">1.4.  </t>
    </r>
    <r>
      <rPr>
        <sz val="11"/>
        <color indexed="8"/>
        <rFont val="Calibri"/>
      </rPr>
      <t>Are</t>
    </r>
    <r>
      <rPr>
        <b val="1"/>
        <sz val="11"/>
        <color indexed="8"/>
        <rFont val="Calibri"/>
      </rPr>
      <t xml:space="preserve"> future climate risks </t>
    </r>
    <r>
      <rPr>
        <sz val="11"/>
        <color indexed="8"/>
        <rFont val="Calibri"/>
      </rPr>
      <t xml:space="preserve">projected (at a relevant/useful scale)?  
</t>
    </r>
  </si>
  <si>
    <r>
      <rPr>
        <b val="1"/>
        <sz val="11"/>
        <color indexed="8"/>
        <rFont val="Calibri"/>
      </rPr>
      <t xml:space="preserve">2. 
</t>
    </r>
    <r>
      <rPr>
        <sz val="11"/>
        <color indexed="8"/>
        <rFont val="Calibri"/>
      </rPr>
      <t xml:space="preserve">Are there </t>
    </r>
    <r>
      <rPr>
        <b val="1"/>
        <sz val="11"/>
        <color indexed="8"/>
        <rFont val="Calibri"/>
      </rPr>
      <t>adaptation-related plans</t>
    </r>
    <r>
      <rPr>
        <sz val="11"/>
        <color indexed="8"/>
        <rFont val="Calibri"/>
      </rPr>
      <t xml:space="preserve"> in place and implemented locally?</t>
    </r>
  </si>
  <si>
    <r>
      <rPr>
        <b val="1"/>
        <sz val="11"/>
        <color indexed="8"/>
        <rFont val="Calibri"/>
      </rPr>
      <t xml:space="preserve">2.1 </t>
    </r>
    <r>
      <rPr>
        <sz val="11"/>
        <color indexed="8"/>
        <rFont val="Calibri"/>
      </rPr>
      <t xml:space="preserve">Are there </t>
    </r>
    <r>
      <rPr>
        <b val="1"/>
        <sz val="11"/>
        <color indexed="8"/>
        <rFont val="Calibri"/>
      </rPr>
      <t xml:space="preserve">adaptation-related planning tools </t>
    </r>
    <r>
      <rPr>
        <sz val="11"/>
        <color indexed="8"/>
        <rFont val="Calibri"/>
      </rPr>
      <t>having concrete implications locally?</t>
    </r>
    <r>
      <rPr>
        <i val="1"/>
        <sz val="11"/>
        <color indexed="8"/>
        <rFont val="Calibri"/>
      </rPr>
      <t xml:space="preserve">
</t>
    </r>
  </si>
  <si>
    <r>
      <rPr>
        <b val="1"/>
        <sz val="11"/>
        <color indexed="8"/>
        <rFont val="Calibri"/>
      </rPr>
      <t xml:space="preserve">2.2. </t>
    </r>
    <r>
      <rPr>
        <sz val="11"/>
        <color indexed="8"/>
        <rFont val="Calibri"/>
      </rPr>
      <t>Are locally-relevant adaptation plans</t>
    </r>
    <r>
      <rPr>
        <b val="1"/>
        <sz val="11"/>
        <color indexed="8"/>
        <rFont val="Calibri"/>
      </rPr>
      <t xml:space="preserve"> implemented</t>
    </r>
    <r>
      <rPr>
        <sz val="11"/>
        <color indexed="8"/>
        <rFont val="Calibri"/>
      </rPr>
      <t xml:space="preserve">? </t>
    </r>
  </si>
  <si>
    <r>
      <rPr>
        <b val="1"/>
        <sz val="11"/>
        <color indexed="8"/>
        <rFont val="Calibri"/>
      </rPr>
      <t xml:space="preserve">2.3. </t>
    </r>
    <r>
      <rPr>
        <sz val="11"/>
        <color indexed="8"/>
        <rFont val="Calibri"/>
      </rPr>
      <t xml:space="preserve">Are the main </t>
    </r>
    <r>
      <rPr>
        <b val="1"/>
        <sz val="11"/>
        <color indexed="8"/>
        <rFont val="Calibri"/>
      </rPr>
      <t xml:space="preserve">non-state actors </t>
    </r>
    <r>
      <rPr>
        <sz val="11"/>
        <color indexed="8"/>
        <rFont val="Calibri"/>
      </rPr>
      <t>contributing to the design and implementation of locally-relevant local plans/policies?</t>
    </r>
  </si>
  <si>
    <r>
      <rPr>
        <b val="1"/>
        <sz val="11"/>
        <color indexed="9"/>
        <rFont val="Calibri"/>
      </rPr>
      <t>Composite index</t>
    </r>
    <r>
      <rPr>
        <sz val="11"/>
        <color indexed="9"/>
        <rFont val="Calibri"/>
      </rPr>
      <t xml:space="preserve"> 
</t>
    </r>
    <r>
      <rPr>
        <sz val="11"/>
        <color indexed="9"/>
        <rFont val="Calibri"/>
      </rPr>
      <t>(= total aggregated median score at the whole sample scale,</t>
    </r>
    <r>
      <rPr>
        <b val="1"/>
        <sz val="11"/>
        <color indexed="9"/>
        <rFont val="Calibri"/>
      </rPr>
      <t xml:space="preserve"> </t>
    </r>
    <r>
      <rPr>
        <b val="1"/>
        <u val="single"/>
        <sz val="11"/>
        <color indexed="9"/>
        <rFont val="Calibri"/>
      </rPr>
      <t>NO rescaling</t>
    </r>
    <r>
      <rPr>
        <sz val="11"/>
        <color indexed="9"/>
        <rFont val="Calibri"/>
      </rPr>
      <t>)</t>
    </r>
  </si>
  <si>
    <r>
      <rPr>
        <sz val="11"/>
        <color indexed="8"/>
        <rFont val="Calibri"/>
      </rPr>
      <t>3</t>
    </r>
    <r>
      <rPr>
        <b val="1"/>
        <sz val="11"/>
        <color indexed="8"/>
        <rFont val="Calibri"/>
      </rPr>
      <t xml:space="preserve">. 
</t>
    </r>
    <r>
      <rPr>
        <sz val="11"/>
        <color indexed="8"/>
        <rFont val="Calibri"/>
      </rPr>
      <t>Are</t>
    </r>
    <r>
      <rPr>
        <b val="1"/>
        <sz val="11"/>
        <color indexed="8"/>
        <rFont val="Calibri"/>
      </rPr>
      <t xml:space="preserve"> adequate actions </t>
    </r>
    <r>
      <rPr>
        <sz val="11"/>
        <color indexed="8"/>
        <rFont val="Calibri"/>
      </rPr>
      <t>taking place at a relevant scale to reduce coastal climate risks?</t>
    </r>
  </si>
  <si>
    <r>
      <rPr>
        <b val="1"/>
        <sz val="11"/>
        <color indexed="8"/>
        <rFont val="Calibri"/>
      </rPr>
      <t xml:space="preserve">3.1 </t>
    </r>
    <r>
      <rPr>
        <sz val="11"/>
        <color indexed="8"/>
        <rFont val="Calibri"/>
      </rPr>
      <t xml:space="preserve">Are there </t>
    </r>
    <r>
      <rPr>
        <b val="1"/>
        <sz val="11"/>
        <color indexed="8"/>
        <rFont val="Calibri"/>
      </rPr>
      <t>actions targeting prominent climate hazards</t>
    </r>
    <r>
      <rPr>
        <sz val="11"/>
        <color indexed="8"/>
        <rFont val="Calibri"/>
      </rPr>
      <t xml:space="preserve">? </t>
    </r>
  </si>
  <si>
    <r>
      <rPr>
        <b val="1"/>
        <sz val="11"/>
        <color indexed="8"/>
        <rFont val="Calibri"/>
      </rPr>
      <t xml:space="preserve">3.2. </t>
    </r>
    <r>
      <rPr>
        <sz val="11"/>
        <color indexed="8"/>
        <rFont val="Calibri"/>
      </rPr>
      <t xml:space="preserve">Are there </t>
    </r>
    <r>
      <rPr>
        <b val="1"/>
        <sz val="11"/>
        <color indexed="8"/>
        <rFont val="Calibri"/>
      </rPr>
      <t>actions addressing the main drivers of coastal natural systems’ exposure &amp; vulnerability</t>
    </r>
    <r>
      <rPr>
        <sz val="11"/>
        <color indexed="8"/>
        <rFont val="Calibri"/>
      </rPr>
      <t>?</t>
    </r>
  </si>
  <si>
    <r>
      <rPr>
        <b val="1"/>
        <sz val="11"/>
        <color indexed="8"/>
        <rFont val="Calibri"/>
      </rPr>
      <t xml:space="preserve">3.3. </t>
    </r>
    <r>
      <rPr>
        <sz val="11"/>
        <color indexed="8"/>
        <rFont val="Calibri"/>
      </rPr>
      <t xml:space="preserve">Are there </t>
    </r>
    <r>
      <rPr>
        <b val="1"/>
        <sz val="11"/>
        <color indexed="8"/>
        <rFont val="Calibri"/>
      </rPr>
      <t>actions addressing the main drivers of coastal human systems’ exposure &amp; vulnerability</t>
    </r>
    <r>
      <rPr>
        <sz val="11"/>
        <color indexed="8"/>
        <rFont val="Calibri"/>
      </rPr>
      <t xml:space="preserve">? </t>
    </r>
  </si>
  <si>
    <r>
      <rPr>
        <b val="1"/>
        <sz val="11"/>
        <color indexed="8"/>
        <rFont val="Calibri"/>
      </rPr>
      <t xml:space="preserve">4. 
</t>
    </r>
    <r>
      <rPr>
        <sz val="11"/>
        <color indexed="8"/>
        <rFont val="Calibri"/>
      </rPr>
      <t xml:space="preserve">Are there </t>
    </r>
    <r>
      <rPr>
        <b val="1"/>
        <sz val="11"/>
        <color indexed="8"/>
        <rFont val="Calibri"/>
      </rPr>
      <t>sufficient cross-scale institutional, human and financial capacities</t>
    </r>
    <r>
      <rPr>
        <sz val="11"/>
        <color indexed="8"/>
        <rFont val="Calibri"/>
      </rPr>
      <t xml:space="preserve"> to implement adaptation locally?</t>
    </r>
  </si>
  <si>
    <r>
      <rPr>
        <b val="1"/>
        <sz val="11"/>
        <color indexed="8"/>
        <rFont val="Calibri"/>
      </rPr>
      <t xml:space="preserve">4.1. </t>
    </r>
    <r>
      <rPr>
        <sz val="11"/>
        <color indexed="8"/>
        <rFont val="Calibri"/>
      </rPr>
      <t xml:space="preserve">Are there </t>
    </r>
    <r>
      <rPr>
        <b val="1"/>
        <sz val="11"/>
        <color indexed="8"/>
        <rFont val="Calibri"/>
      </rPr>
      <t xml:space="preserve">governance arrangements </t>
    </r>
    <r>
      <rPr>
        <sz val="11"/>
        <color indexed="8"/>
        <rFont val="Calibri"/>
      </rPr>
      <t xml:space="preserve">in place to support institutional capacities to coordinate adaptation activities locally (multi-scale governance and mainstreaming across policy areas/sectoral plans)? </t>
    </r>
  </si>
  <si>
    <r>
      <rPr>
        <b val="1"/>
        <sz val="11"/>
        <color indexed="8"/>
        <rFont val="Calibri"/>
      </rPr>
      <t xml:space="preserve">4.2. </t>
    </r>
    <r>
      <rPr>
        <sz val="11"/>
        <color indexed="8"/>
        <rFont val="Calibri"/>
      </rPr>
      <t>Are there enough</t>
    </r>
    <r>
      <rPr>
        <b val="1"/>
        <sz val="11"/>
        <color indexed="8"/>
        <rFont val="Calibri"/>
      </rPr>
      <t xml:space="preserve"> human capacities</t>
    </r>
    <r>
      <rPr>
        <sz val="11"/>
        <color indexed="8"/>
        <rFont val="Calibri"/>
      </rPr>
      <t xml:space="preserve"> in place at the relevant scale (primarily locally, but also nationally)? </t>
    </r>
  </si>
  <si>
    <t>CONFIDENCE LEVELS</t>
  </si>
  <si>
    <r>
      <rPr>
        <b val="1"/>
        <sz val="11"/>
        <color indexed="8"/>
        <rFont val="Calibri"/>
      </rPr>
      <t xml:space="preserve">4.3. </t>
    </r>
    <r>
      <rPr>
        <sz val="11"/>
        <color indexed="8"/>
        <rFont val="Calibri"/>
      </rPr>
      <t xml:space="preserve">Is </t>
    </r>
    <r>
      <rPr>
        <b val="1"/>
        <sz val="11"/>
        <color indexed="8"/>
        <rFont val="Calibri"/>
      </rPr>
      <t>specific and sustainable funding</t>
    </r>
    <r>
      <rPr>
        <sz val="11"/>
        <color indexed="8"/>
        <rFont val="Calibri"/>
      </rPr>
      <t xml:space="preserve"> available at the case study scale that is specifically dedicated to managing climate-related coastal risk and adaptation? </t>
    </r>
  </si>
  <si>
    <t>Median confidence levels</t>
  </si>
  <si>
    <r>
      <rPr>
        <b val="1"/>
        <sz val="11"/>
        <color indexed="8"/>
        <rFont val="Calibri"/>
      </rPr>
      <t xml:space="preserve">5. 
</t>
    </r>
    <r>
      <rPr>
        <sz val="11"/>
        <color indexed="8"/>
        <rFont val="Calibri"/>
      </rPr>
      <t xml:space="preserve">Is there </t>
    </r>
    <r>
      <rPr>
        <b val="1"/>
        <sz val="11"/>
        <color indexed="8"/>
        <rFont val="Calibri"/>
      </rPr>
      <t>evidence on effective reduction</t>
    </r>
    <r>
      <rPr>
        <sz val="11"/>
        <color indexed="8"/>
        <rFont val="Calibri"/>
      </rPr>
      <t xml:space="preserve"> of current and projected coastal climate risk (including reducing hazards locally and managing long-term exposure and vulnerability)?</t>
    </r>
  </si>
  <si>
    <r>
      <rPr>
        <b val="1"/>
        <sz val="11"/>
        <color indexed="8"/>
        <rFont val="Calibri"/>
      </rPr>
      <t xml:space="preserve">5.1. </t>
    </r>
    <r>
      <rPr>
        <sz val="11"/>
        <color indexed="8"/>
        <rFont val="Calibri"/>
      </rPr>
      <t xml:space="preserve">Is there </t>
    </r>
    <r>
      <rPr>
        <b val="1"/>
        <sz val="11"/>
        <color indexed="8"/>
        <rFont val="Calibri"/>
      </rPr>
      <t>evidence of risk reduction today</t>
    </r>
    <r>
      <rPr>
        <sz val="11"/>
        <color indexed="8"/>
        <rFont val="Calibri"/>
      </rPr>
      <t xml:space="preserve">? </t>
    </r>
  </si>
  <si>
    <r>
      <rPr>
        <b val="1"/>
        <sz val="11"/>
        <color indexed="8"/>
        <rFont val="Calibri"/>
      </rPr>
      <t xml:space="preserve">5.2. </t>
    </r>
    <r>
      <rPr>
        <sz val="11"/>
        <color indexed="8"/>
        <rFont val="Calibri"/>
      </rPr>
      <t xml:space="preserve">Are there indications that the policies and actions implemented at the case study scale contribute to </t>
    </r>
    <r>
      <rPr>
        <b val="1"/>
        <sz val="11"/>
        <color indexed="8"/>
        <rFont val="Calibri"/>
      </rPr>
      <t xml:space="preserve">minimize the risk of maladaptation </t>
    </r>
    <r>
      <rPr>
        <sz val="11"/>
        <color indexed="8"/>
        <rFont val="Calibri"/>
      </rPr>
      <t xml:space="preserve">in the long run? </t>
    </r>
  </si>
  <si>
    <r>
      <rPr>
        <b val="1"/>
        <sz val="11"/>
        <color indexed="8"/>
        <rFont val="Calibri"/>
      </rPr>
      <t xml:space="preserve">5.3. </t>
    </r>
    <r>
      <rPr>
        <sz val="11"/>
        <color indexed="8"/>
        <rFont val="Calibri"/>
      </rPr>
      <t xml:space="preserve">Are there indications that the </t>
    </r>
    <r>
      <rPr>
        <b val="1"/>
        <sz val="11"/>
        <color indexed="8"/>
        <rFont val="Calibri"/>
      </rPr>
      <t xml:space="preserve">society (at the case study scale) is aware </t>
    </r>
    <r>
      <rPr>
        <sz val="11"/>
        <color indexed="8"/>
        <rFont val="Calibri"/>
      </rPr>
      <t xml:space="preserve">of the need to tackle both current and future coastal climate risks? </t>
    </r>
  </si>
  <si>
    <r>
      <rPr>
        <b val="1"/>
        <sz val="11"/>
        <color indexed="8"/>
        <rFont val="Calibri"/>
      </rPr>
      <t xml:space="preserve">6. 
</t>
    </r>
    <r>
      <rPr>
        <sz val="11"/>
        <color indexed="8"/>
        <rFont val="Calibri"/>
      </rPr>
      <t xml:space="preserve">Is a </t>
    </r>
    <r>
      <rPr>
        <b val="1"/>
        <sz val="11"/>
        <color indexed="8"/>
        <rFont val="Calibri"/>
      </rPr>
      <t xml:space="preserve">pathway-like approach </t>
    </r>
    <r>
      <rPr>
        <sz val="11"/>
        <color indexed="8"/>
        <rFont val="Calibri"/>
      </rPr>
      <t>considered?</t>
    </r>
  </si>
  <si>
    <r>
      <rPr>
        <b val="1"/>
        <sz val="11"/>
        <color indexed="8"/>
        <rFont val="Calibri"/>
      </rPr>
      <t xml:space="preserve">6.1. </t>
    </r>
    <r>
      <rPr>
        <sz val="11"/>
        <color indexed="8"/>
        <rFont val="Calibri"/>
      </rPr>
      <t xml:space="preserve">Are </t>
    </r>
    <r>
      <rPr>
        <b val="1"/>
        <sz val="11"/>
        <color indexed="8"/>
        <rFont val="Calibri"/>
      </rPr>
      <t>locally-relevant adaptation goals established</t>
    </r>
    <r>
      <rPr>
        <sz val="11"/>
        <color indexed="8"/>
        <rFont val="Calibri"/>
      </rPr>
      <t xml:space="preserve"> in the short-, medium- and long-term (respectively &lt;10 years, 1-3 decades, more), and articulated with each other (i.e. how does reaching present-day goals support reaching longer-term ones)? </t>
    </r>
  </si>
  <si>
    <r>
      <rPr>
        <b val="1"/>
        <sz val="11"/>
        <color indexed="8"/>
        <rFont val="Calibri"/>
      </rPr>
      <t xml:space="preserve">6.2. </t>
    </r>
    <r>
      <rPr>
        <sz val="11"/>
        <color indexed="8"/>
        <rFont val="Calibri"/>
      </rPr>
      <t>Are</t>
    </r>
    <r>
      <rPr>
        <b val="1"/>
        <sz val="11"/>
        <color indexed="8"/>
        <rFont val="Calibri"/>
      </rPr>
      <t xml:space="preserve"> synergies and trade-offs </t>
    </r>
    <r>
      <rPr>
        <sz val="11"/>
        <color indexed="8"/>
        <rFont val="Calibri"/>
      </rPr>
      <t xml:space="preserve">(now and over time) between various adaptation-related options considered? </t>
    </r>
  </si>
  <si>
    <r>
      <rPr>
        <b val="1"/>
        <sz val="11"/>
        <color indexed="8"/>
        <rFont val="Calibri"/>
      </rPr>
      <t xml:space="preserve">6.3. </t>
    </r>
    <r>
      <rPr>
        <sz val="11"/>
        <color indexed="8"/>
        <rFont val="Calibri"/>
      </rPr>
      <t xml:space="preserve">Are options planned in a </t>
    </r>
    <r>
      <rPr>
        <b val="1"/>
        <sz val="11"/>
        <color indexed="8"/>
        <rFont val="Calibri"/>
      </rPr>
      <t xml:space="preserve">sequenced manner and alternative strategies </t>
    </r>
    <r>
      <rPr>
        <sz val="11"/>
        <color indexed="8"/>
        <rFont val="Calibri"/>
      </rPr>
      <t xml:space="preserve">at the case study level? </t>
    </r>
  </si>
  <si>
    <r>
      <rPr>
        <b val="1"/>
        <sz val="11"/>
        <color indexed="9"/>
        <rFont val="Calibri"/>
      </rPr>
      <t>Composite index</t>
    </r>
    <r>
      <rPr>
        <sz val="11"/>
        <color indexed="9"/>
        <rFont val="Calibri"/>
      </rPr>
      <t xml:space="preserve"> 
</t>
    </r>
    <r>
      <rPr>
        <sz val="11"/>
        <color indexed="9"/>
        <rFont val="Calibri"/>
      </rPr>
      <t xml:space="preserve">(= total aggregated median score at the whole sample scale, 
</t>
    </r>
    <r>
      <rPr>
        <b val="1"/>
        <u val="single"/>
        <sz val="11"/>
        <color indexed="9"/>
        <rFont val="Calibri"/>
      </rPr>
      <t>NO rescaling</t>
    </r>
    <r>
      <rPr>
        <sz val="11"/>
        <color indexed="9"/>
        <rFont val="Calibri"/>
      </rPr>
      <t>)</t>
    </r>
  </si>
  <si>
    <t>Synthesis ARCHETYPES (across regions)</t>
  </si>
  <si>
    <r>
      <rPr>
        <b val="1"/>
        <sz val="11"/>
        <color indexed="8"/>
        <rFont val="Calibri"/>
      </rPr>
      <t xml:space="preserve">Rescaling approach </t>
    </r>
    <r>
      <rPr>
        <sz val="11"/>
        <color indexed="8"/>
        <rFont val="Calibri"/>
      </rPr>
      <t>to harmonize the number of cases per archetype —&gt; See Data-sheet “SI2.Number case studies + Rescaling process”</t>
    </r>
  </si>
  <si>
    <r>
      <rPr>
        <b val="1"/>
        <sz val="13"/>
        <color indexed="8"/>
        <rFont val="Calibri"/>
      </rPr>
      <t xml:space="preserve">RESCALED aggregated scores on a 10-case basis
</t>
    </r>
    <r>
      <rPr>
        <sz val="13"/>
        <color indexed="8"/>
        <rFont val="Calibri"/>
      </rPr>
      <t>(to harmonize aggregated scores according to the number of case studies per archetype; see Data-sheet SI3)</t>
    </r>
  </si>
  <si>
    <t>Archetype 1</t>
  </si>
  <si>
    <t>Archetype 2</t>
  </si>
  <si>
    <t>Archetype 3</t>
  </si>
  <si>
    <t>Archetype 4</t>
  </si>
  <si>
    <t>Q1.1</t>
  </si>
  <si>
    <t>Q1.2</t>
  </si>
  <si>
    <t>Q1.3</t>
  </si>
  <si>
    <t>Q1.4</t>
  </si>
  <si>
    <t>Q2.1</t>
  </si>
  <si>
    <t>Q2.2</t>
  </si>
  <si>
    <t>Q2.3</t>
  </si>
  <si>
    <t>Q3.1</t>
  </si>
  <si>
    <t>Q3.2</t>
  </si>
  <si>
    <t>Q3.3</t>
  </si>
  <si>
    <t>Q4.1</t>
  </si>
  <si>
    <t>Q4.2</t>
  </si>
  <si>
    <t>Q4.3</t>
  </si>
  <si>
    <t>Q5.1</t>
  </si>
  <si>
    <t>Q5.2</t>
  </si>
  <si>
    <t>Q5.3</t>
  </si>
  <si>
    <t>Q6.1</t>
  </si>
  <si>
    <t>Q6.2</t>
  </si>
  <si>
    <t>Q6.3</t>
  </si>
  <si>
    <t xml:space="preserve">Rescaling factor </t>
  </si>
  <si>
    <t>On a 10-case basis and a 0-4 scale</t>
  </si>
  <si>
    <t xml:space="preserve">Rescaled aggregated score (min-max) </t>
  </si>
  <si>
    <r>
      <rPr>
        <b val="1"/>
        <sz val="11"/>
        <color indexed="8"/>
        <rFont val="Calibri"/>
      </rPr>
      <t>Minimum</t>
    </r>
    <r>
      <rPr>
        <sz val="11"/>
        <color indexed="8"/>
        <rFont val="Calibri"/>
      </rPr>
      <t xml:space="preserve"> 
</t>
    </r>
    <r>
      <rPr>
        <sz val="11"/>
        <color indexed="8"/>
        <rFont val="Calibri"/>
      </rPr>
      <t>per archetype</t>
    </r>
  </si>
  <si>
    <r>
      <rPr>
        <b val="1"/>
        <sz val="11"/>
        <color indexed="8"/>
        <rFont val="Calibri"/>
      </rPr>
      <t>Minimum</t>
    </r>
    <r>
      <rPr>
        <sz val="11"/>
        <color indexed="8"/>
        <rFont val="Calibri"/>
      </rPr>
      <t xml:space="preserve"> 
</t>
    </r>
    <r>
      <rPr>
        <sz val="11"/>
        <color indexed="8"/>
        <rFont val="Calibri"/>
      </rPr>
      <t>for all 4 archetypes</t>
    </r>
  </si>
  <si>
    <r>
      <rPr>
        <b val="1"/>
        <sz val="11"/>
        <color indexed="8"/>
        <rFont val="Calibri"/>
      </rPr>
      <t>Maximum</t>
    </r>
    <r>
      <rPr>
        <sz val="11"/>
        <color indexed="8"/>
        <rFont val="Calibri"/>
      </rPr>
      <t xml:space="preserve"> 
</t>
    </r>
    <r>
      <rPr>
        <sz val="11"/>
        <color indexed="8"/>
        <rFont val="Calibri"/>
      </rPr>
      <t>per archetype</t>
    </r>
  </si>
  <si>
    <r>
      <rPr>
        <b val="1"/>
        <sz val="11"/>
        <color indexed="8"/>
        <rFont val="Calibri"/>
      </rPr>
      <t>Maximum</t>
    </r>
    <r>
      <rPr>
        <sz val="11"/>
        <color indexed="8"/>
        <rFont val="Calibri"/>
      </rPr>
      <t xml:space="preserve"> 
</t>
    </r>
    <r>
      <rPr>
        <sz val="11"/>
        <color indexed="8"/>
        <rFont val="Calibri"/>
      </rPr>
      <t>for all 4 archetypes</t>
    </r>
  </si>
  <si>
    <t xml:space="preserve">Rescaled aggregated score (sample) </t>
  </si>
  <si>
    <t>All Archetypes</t>
  </si>
  <si>
    <t xml:space="preserve">Rescaled aggregated confidence level
(min-max) </t>
  </si>
  <si>
    <t xml:space="preserve">Rescaled aggregated confidence level
(sample) </t>
  </si>
  <si>
    <t>Synthesis REGIONS (across archetypes)</t>
  </si>
  <si>
    <r>
      <rPr>
        <b val="1"/>
        <sz val="13"/>
        <color indexed="8"/>
        <rFont val="Calibri"/>
      </rPr>
      <t xml:space="preserve">RESCALED aggregated scores on a 10-case basis
</t>
    </r>
    <r>
      <rPr>
        <sz val="13"/>
        <color indexed="8"/>
        <rFont val="Calibri"/>
      </rPr>
      <t>(to harmonize aggregated scores according to the number of case studies per region; see Data-sheet SI3)</t>
    </r>
  </si>
  <si>
    <r>
      <rPr>
        <b val="1"/>
        <sz val="11"/>
        <color indexed="8"/>
        <rFont val="Calibri"/>
      </rPr>
      <t>Minimum</t>
    </r>
    <r>
      <rPr>
        <sz val="11"/>
        <color indexed="8"/>
        <rFont val="Calibri"/>
      </rPr>
      <t xml:space="preserve"> 
</t>
    </r>
    <r>
      <rPr>
        <sz val="11"/>
        <color indexed="8"/>
        <rFont val="Calibri"/>
      </rPr>
      <t>per region</t>
    </r>
  </si>
  <si>
    <r>
      <rPr>
        <b val="1"/>
        <sz val="11"/>
        <color indexed="8"/>
        <rFont val="Calibri"/>
      </rPr>
      <t>Minimum</t>
    </r>
    <r>
      <rPr>
        <sz val="11"/>
        <color indexed="8"/>
        <rFont val="Calibri"/>
      </rPr>
      <t xml:space="preserve"> 
</t>
    </r>
    <r>
      <rPr>
        <sz val="11"/>
        <color indexed="8"/>
        <rFont val="Calibri"/>
      </rPr>
      <t>for all 7 regions</t>
    </r>
  </si>
  <si>
    <r>
      <rPr>
        <b val="1"/>
        <sz val="11"/>
        <color indexed="8"/>
        <rFont val="Calibri"/>
      </rPr>
      <t>Maximum</t>
    </r>
    <r>
      <rPr>
        <sz val="11"/>
        <color indexed="8"/>
        <rFont val="Calibri"/>
      </rPr>
      <t xml:space="preserve"> 
</t>
    </r>
    <r>
      <rPr>
        <sz val="11"/>
        <color indexed="8"/>
        <rFont val="Calibri"/>
      </rPr>
      <t>per region</t>
    </r>
  </si>
  <si>
    <r>
      <rPr>
        <b val="1"/>
        <sz val="11"/>
        <color indexed="8"/>
        <rFont val="Calibri"/>
      </rPr>
      <t>Maximum</t>
    </r>
    <r>
      <rPr>
        <sz val="11"/>
        <color indexed="8"/>
        <rFont val="Calibri"/>
      </rPr>
      <t xml:space="preserve"> 
</t>
    </r>
    <r>
      <rPr>
        <sz val="11"/>
        <color indexed="8"/>
        <rFont val="Calibri"/>
      </rPr>
      <t>for all 7 regions</t>
    </r>
  </si>
  <si>
    <t xml:space="preserve"> </t>
  </si>
  <si>
    <t>Synthesis GLOBAL (all case studies, archetypes and regions)</t>
  </si>
  <si>
    <r>
      <rPr>
        <b val="1"/>
        <sz val="11"/>
        <color indexed="8"/>
        <rFont val="Calibri"/>
      </rPr>
      <t xml:space="preserve">No rescaling approach </t>
    </r>
    <r>
      <rPr>
        <sz val="11"/>
        <color indexed="8"/>
        <rFont val="Calibri"/>
      </rPr>
      <t>because all case studies are brought together with no weighting</t>
    </r>
  </si>
  <si>
    <r>
      <rPr>
        <b val="1"/>
        <sz val="13"/>
        <color indexed="8"/>
        <rFont val="Calibri"/>
      </rPr>
      <t>ORIGINAL DATA</t>
    </r>
    <r>
      <rPr>
        <sz val="13"/>
        <color indexed="8"/>
        <rFont val="Calibri"/>
      </rPr>
      <t xml:space="preserve"> (no weighting)</t>
    </r>
  </si>
  <si>
    <t>Median score</t>
  </si>
  <si>
    <t>Per sub-question (QX.X)</t>
  </si>
  <si>
    <t>Per overarching question (Q)</t>
  </si>
  <si>
    <r>
      <rPr>
        <b val="1"/>
        <sz val="13"/>
        <color indexed="8"/>
        <rFont val="Calibri"/>
      </rPr>
      <t xml:space="preserve">Median confidence levels
</t>
    </r>
    <r>
      <rPr>
        <sz val="13"/>
        <color indexed="8"/>
        <rFont val="Calibri"/>
      </rPr>
      <t>(all archetypes and regions)</t>
    </r>
  </si>
  <si>
    <t>Synthesis LOCAL CASE STUDIES (all archetypes and regions)</t>
  </si>
  <si>
    <r>
      <rPr>
        <b val="1"/>
        <sz val="11"/>
        <color indexed="8"/>
        <rFont val="Calibri"/>
      </rPr>
      <t>GAP-Track_Expert judgment assessment grid _ALL REGIONS_All experts</t>
    </r>
  </si>
  <si>
    <t>EUR</t>
  </si>
  <si>
    <t>ANO</t>
  </si>
  <si>
    <t>SMI</t>
  </si>
  <si>
    <t>ACS</t>
  </si>
  <si>
    <t>ANZ</t>
  </si>
  <si>
    <t>ASI</t>
  </si>
  <si>
    <t>AFR</t>
  </si>
  <si>
    <t>A3</t>
  </si>
  <si>
    <t>A2</t>
  </si>
  <si>
    <t>A4</t>
  </si>
  <si>
    <t>A1</t>
  </si>
  <si>
    <t>Aland islands, Finland</t>
  </si>
  <si>
    <t>Anchorage, USA</t>
  </si>
  <si>
    <t>Anguilla Island</t>
  </si>
  <si>
    <t>Artemisa, Cuba</t>
  </si>
  <si>
    <t>Asturias, Spain</t>
  </si>
  <si>
    <t>Auckland, New Zealand</t>
  </si>
  <si>
    <t>Bunbury, Australia</t>
  </si>
  <si>
    <t>Burketown, Australia</t>
  </si>
  <si>
    <t>Byron Bay, Australia</t>
  </si>
  <si>
    <t>Cahuita, Costa Rica</t>
  </si>
  <si>
    <t>Cancun, Mexico</t>
  </si>
  <si>
    <t>Can Tho Citiy, Vietnam</t>
  </si>
  <si>
    <t>Cape Town, South Africa</t>
  </si>
  <si>
    <t>Cartagena de Indias, Colombia</t>
  </si>
  <si>
    <t>Charleston, USA</t>
  </si>
  <si>
    <t>Cienaga Gr. de Sant. M., Colombia</t>
  </si>
  <si>
    <t>Colon province, Panama</t>
  </si>
  <si>
    <t>Cork, Ireland</t>
  </si>
  <si>
    <t>Douala, Cameroon</t>
  </si>
  <si>
    <t>Durban, South Africa</t>
  </si>
  <si>
    <t>Ghoramara, India</t>
  </si>
  <si>
    <t>Gold Coast, Australia</t>
  </si>
  <si>
    <t>Halifax, Canada</t>
  </si>
  <si>
    <t>Hawke’s Bay, New Zealand</t>
  </si>
  <si>
    <t>Helsinki, Finland</t>
  </si>
  <si>
    <t>Honolulu, USA</t>
  </si>
  <si>
    <t>Isle de Jean Charles, USA</t>
  </si>
  <si>
    <t>Jakarta, Indonesia</t>
  </si>
  <si>
    <t>Keta Lagoon, Ghana</t>
  </si>
  <si>
    <t>Konkan region, India</t>
  </si>
  <si>
    <t>La Manga del Mar Menor, Spain</t>
  </si>
  <si>
    <t>Lagos, Nigeria</t>
  </si>
  <si>
    <t>London, UK</t>
  </si>
  <si>
    <t>Male’, Maldives</t>
  </si>
  <si>
    <t>Mekong Delta, Vietnam</t>
  </si>
  <si>
    <t>Mendocino County, USA</t>
  </si>
  <si>
    <t>Metrop. Lima, Peru</t>
  </si>
  <si>
    <t>Metrop. Miami , USA</t>
  </si>
  <si>
    <t>Montevideo, Uruguay</t>
  </si>
  <si>
    <t>Mumbai, India</t>
  </si>
  <si>
    <t>Nile delta, Egypt</t>
  </si>
  <si>
    <t>North-East Norfolk, UK</t>
  </si>
  <si>
    <t>Pointe-à-Pitre, France</t>
  </si>
  <si>
    <t>Port-Louis, Mauritius</t>
  </si>
  <si>
    <t>Prudhoe Bay, USA</t>
  </si>
  <si>
    <t>Puri region, India</t>
  </si>
  <si>
    <t>Rangiroa, French Polynesia</t>
  </si>
  <si>
    <t>Rotterdam, Netherlands</t>
  </si>
  <si>
    <t>Saint-Louis, Senegal</t>
  </si>
  <si>
    <t>Saloum delta, Senegal</t>
  </si>
  <si>
    <t>Saint-Martin, France</t>
  </si>
  <si>
    <t>Sánchez Magallanes, Mexico</t>
  </si>
  <si>
    <t>Schleswig Holstein, Germany</t>
  </si>
  <si>
    <t>Sète-Marseillan, France</t>
  </si>
  <si>
    <t>Several cities in Mozamb.</t>
  </si>
  <si>
    <t>Several cases in Namibia</t>
  </si>
  <si>
    <t>Southern region (SE &amp; SW) of Cuba</t>
  </si>
  <si>
    <t>Tuktoyaktuk, Canada</t>
  </si>
  <si>
    <t>Valparaiso, Chile</t>
  </si>
  <si>
    <t>Vancouver, Canada</t>
  </si>
  <si>
    <t>Wharekawa, New Zealand</t>
  </si>
  <si>
    <r>
      <rPr>
        <sz val="10"/>
        <color indexed="8"/>
        <rFont val="Calibri"/>
      </rPr>
      <t>NA</t>
    </r>
  </si>
  <si>
    <r>
      <rPr>
        <sz val="10"/>
        <color indexed="8"/>
        <rFont val="Calibri"/>
      </rPr>
      <t>n/a</t>
    </r>
  </si>
  <si>
    <t>Aggregated median score</t>
  </si>
  <si>
    <r>
      <rPr>
        <b val="1"/>
        <sz val="11"/>
        <color indexed="8"/>
        <rFont val="Calibri"/>
      </rPr>
      <t>Aggregated score</t>
    </r>
    <r>
      <rPr>
        <sz val="11"/>
        <color indexed="8"/>
        <rFont val="Calibri"/>
      </rPr>
      <t xml:space="preserve"> per local case study</t>
    </r>
  </si>
  <si>
    <t>NA</t>
  </si>
  <si>
    <t>Whole sample, all questions</t>
  </si>
  <si>
    <t>Number of local case studies</t>
  </si>
  <si>
    <t>Median aggregated confidence levels</t>
  </si>
  <si>
    <t>CL 1</t>
  </si>
  <si>
    <t>CL 2</t>
  </si>
  <si>
    <t>CL 3</t>
  </si>
  <si>
    <t>TOTAL SAMPLE — Number of cases</t>
  </si>
  <si>
    <t>AFRICA</t>
  </si>
  <si>
    <t>AMERICA NORTH</t>
  </si>
  <si>
    <t>AMERICA CENTRAL &amp; SOUTH</t>
  </si>
  <si>
    <t>ASIA</t>
  </si>
  <si>
    <t>AUSTRALIA &amp; NEW ZEALAND</t>
  </si>
  <si>
    <t>EUROPE</t>
  </si>
  <si>
    <t>SMALL ISLANDS</t>
  </si>
  <si>
    <r>
      <rPr>
        <b val="1"/>
        <sz val="20"/>
        <color indexed="8"/>
        <rFont val="Helvetica Neue"/>
      </rPr>
      <t xml:space="preserve">Coastal Archetype A1 - </t>
    </r>
    <r>
      <rPr>
        <b val="1"/>
        <i val="1"/>
        <sz val="20"/>
        <color indexed="8"/>
        <rFont val="Helvetica Neue"/>
      </rPr>
      <t>Urban coastal areas with relatively high population and asset densities</t>
    </r>
  </si>
  <si>
    <t>Median score across regions</t>
  </si>
  <si>
    <t>La Manga del Mar Menor (Spain)</t>
  </si>
  <si>
    <t>Male’ (Maldives)</t>
  </si>
  <si>
    <t>Pointe-à-Pitre (France)</t>
  </si>
  <si>
    <t>n/a</t>
  </si>
  <si>
    <t>Per local case study</t>
  </si>
  <si>
    <t>Per region</t>
  </si>
  <si>
    <t>Assessment (Low, Medium High)</t>
  </si>
  <si>
    <t>/</t>
  </si>
  <si>
    <t>High</t>
  </si>
  <si>
    <t>Medium</t>
  </si>
  <si>
    <t xml:space="preserve">High </t>
  </si>
  <si>
    <t>HIgh</t>
  </si>
  <si>
    <t>Low</t>
  </si>
  <si>
    <t>Hgh</t>
  </si>
  <si>
    <t>A priori, not to be assessed at the individual expert level</t>
  </si>
  <si>
    <t>Scoring for confidence levels</t>
  </si>
  <si>
    <r>
      <rPr>
        <b val="1"/>
        <sz val="20"/>
        <color indexed="8"/>
        <rFont val="Helvetica Neue"/>
      </rPr>
      <t xml:space="preserve">Coastal Archetype A2 - </t>
    </r>
    <r>
      <rPr>
        <b val="1"/>
        <i val="1"/>
        <sz val="20"/>
        <color indexed="8"/>
        <rFont val="Helvetica Neue"/>
      </rPr>
      <t>Urban coastal areas with relatively lower population and asset densities</t>
    </r>
  </si>
  <si>
    <t>Norfolk, UK</t>
  </si>
  <si>
    <r>
      <rPr>
        <b val="1"/>
        <sz val="20"/>
        <color indexed="8"/>
        <rFont val="Helvetica Neue"/>
      </rPr>
      <t xml:space="preserve">Coastal Archetype A3 - </t>
    </r>
    <r>
      <rPr>
        <b val="1"/>
        <i val="1"/>
        <sz val="20"/>
        <color indexed="8"/>
        <rFont val="Helvetica Neue"/>
      </rPr>
      <t>Rural coastal areas of high-value economic activities</t>
    </r>
  </si>
  <si>
    <t>Saint-Martin (France)</t>
  </si>
  <si>
    <t>high</t>
  </si>
  <si>
    <t>mediuMediumm</t>
  </si>
  <si>
    <r>
      <rPr>
        <b val="1"/>
        <sz val="20"/>
        <color indexed="8"/>
        <rFont val="Helvetica Neue"/>
      </rPr>
      <t xml:space="preserve">Coastal Archetype A4 - </t>
    </r>
    <r>
      <rPr>
        <b val="1"/>
        <i val="1"/>
        <sz val="20"/>
        <color indexed="8"/>
        <rFont val="Calibri"/>
      </rPr>
      <t xml:space="preserve">Rural areas with non-market high-value features (in terms of subsistence activities, traditions, cultural assets, or natural capital)  </t>
    </r>
  </si>
  <si>
    <t xml:space="preserve">Medium </t>
  </si>
  <si>
    <t>Case study aggregated scores (by ascending order)</t>
  </si>
  <si>
    <t>Case study</t>
  </si>
  <si>
    <t>Region</t>
  </si>
  <si>
    <t>Archetype</t>
  </si>
  <si>
    <r>
      <rPr>
        <b val="1"/>
        <sz val="11"/>
        <color indexed="8"/>
        <rFont val="Calibri"/>
      </rPr>
      <t xml:space="preserve">Aggregated score </t>
    </r>
    <r>
      <rPr>
        <sz val="11"/>
        <color indexed="8"/>
        <rFont val="Calibri"/>
      </rPr>
      <t>(not rescaled)</t>
    </r>
  </si>
  <si>
    <r>
      <rPr>
        <b val="1"/>
        <sz val="11"/>
        <color indexed="8"/>
        <rFont val="Calibri"/>
      </rPr>
      <t xml:space="preserve">General category *
</t>
    </r>
    <r>
      <rPr>
        <sz val="11"/>
        <color indexed="8"/>
        <rFont val="Calibri"/>
      </rPr>
      <t>(0-18: “Very low-to-Low”, 19-37: “Low-to-Moderate”, 38-56: “Moderate-to-High”, 57-76: “High-to-Very high”; see below lines 68-71)</t>
    </r>
  </si>
  <si>
    <t>Number of cases per category</t>
  </si>
  <si>
    <t>Standard deviation</t>
  </si>
  <si>
    <t>Indiv.</t>
  </si>
  <si>
    <t>Total</t>
  </si>
  <si>
    <t>Very low-to-Low</t>
  </si>
  <si>
    <t>Low-to-Moderate</t>
  </si>
  <si>
    <t>Moderate-to-High</t>
  </si>
  <si>
    <t>High-to-Very high</t>
  </si>
  <si>
    <t>Rotterdam, The Netherlands</t>
  </si>
  <si>
    <t>Median aggregated score across all case studies</t>
  </si>
  <si>
    <t xml:space="preserve">* Calculated based on the maximum hypothetical score (score 4 * 19 assessment criteria = 76 max.) </t>
  </si>
  <si>
    <t>Range of individual scores</t>
  </si>
  <si>
    <t>Qualitative description</t>
  </si>
  <si>
    <t>No to Very low</t>
  </si>
  <si>
    <t>Moderate</t>
  </si>
  <si>
    <t>Very High</t>
  </si>
  <si>
    <t>Range of aggregated scores (case study-level)</t>
  </si>
  <si>
    <t>Case study aggregated scores (classified by region)</t>
  </si>
  <si>
    <t>Aggregated score (not rescaled)</t>
  </si>
  <si>
    <r>
      <rPr>
        <b val="1"/>
        <sz val="10"/>
        <color indexed="8"/>
        <rFont val="Calibri"/>
      </rPr>
      <t>Median aggregated score</t>
    </r>
    <r>
      <rPr>
        <sz val="10"/>
        <color indexed="8"/>
        <rFont val="Calibri"/>
      </rPr>
      <t xml:space="preserve"> (not rescaled)</t>
    </r>
  </si>
  <si>
    <t>Standard deviation all cases</t>
  </si>
  <si>
    <t>Case study aggregated scores (classified by archetype)</t>
  </si>
  <si>
    <r>
      <rPr>
        <b val="1"/>
        <sz val="11"/>
        <color indexed="8"/>
        <rFont val="Calibri"/>
      </rPr>
      <t xml:space="preserve">General category *
</t>
    </r>
    <r>
      <rPr>
        <sz val="11"/>
        <color indexed="8"/>
        <rFont val="Calibri"/>
      </rPr>
      <t>(0-18: “Very low-to-Low”, 19-37: “Low-to-Moderate”, 38-56: “Moderate-to-High”, 57-76: “High-to-Very high”</t>
    </r>
  </si>
  <si>
    <r>
      <rPr>
        <b val="1"/>
        <sz val="10"/>
        <color indexed="8"/>
        <rFont val="Calibri"/>
      </rPr>
      <t xml:space="preserve">Median aggregated score </t>
    </r>
    <r>
      <rPr>
        <sz val="10"/>
        <color indexed="8"/>
        <rFont val="Calibri"/>
      </rPr>
      <t>(not rescaled)</t>
    </r>
  </si>
  <si>
    <t>Distribution of scores</t>
  </si>
  <si>
    <t>Gross distance (between lowest and highest scores)</t>
  </si>
  <si>
    <t>Proportion compare to the theoretical maximal distance (0-76)</t>
  </si>
  <si>
    <t>MEDIAN SCORES</t>
  </si>
  <si>
    <t>Standard deviation (all cases)</t>
  </si>
  <si>
    <t>North-East Norfolk (UK)</t>
  </si>
  <si>
    <t>Median score per archetype and assessment question</t>
  </si>
  <si>
    <r>
      <rPr>
        <b val="1"/>
        <sz val="11"/>
        <color indexed="8"/>
        <rFont val="Calibri"/>
      </rPr>
      <t>1. Knowledge on current and future climate risks</t>
    </r>
  </si>
  <si>
    <r>
      <rPr>
        <b val="1"/>
        <sz val="11"/>
        <color indexed="8"/>
        <rFont val="Calibri"/>
      </rPr>
      <t>2. Adaptation-related plans</t>
    </r>
  </si>
  <si>
    <r>
      <rPr>
        <sz val="11"/>
        <color indexed="8"/>
        <rFont val="Calibri"/>
      </rPr>
      <t>3</t>
    </r>
    <r>
      <rPr>
        <b val="1"/>
        <sz val="11"/>
        <color indexed="8"/>
        <rFont val="Calibri"/>
      </rPr>
      <t>. Adequate actions</t>
    </r>
  </si>
  <si>
    <r>
      <rPr>
        <b val="1"/>
        <sz val="11"/>
        <color indexed="8"/>
        <rFont val="Calibri"/>
      </rPr>
      <t>4. Capacities</t>
    </r>
  </si>
  <si>
    <r>
      <rPr>
        <b val="1"/>
        <sz val="11"/>
        <color indexed="8"/>
        <rFont val="Calibri"/>
      </rPr>
      <t>5. Evidence on effective risk reduction</t>
    </r>
  </si>
  <si>
    <r>
      <rPr>
        <b val="1"/>
        <sz val="11"/>
        <color indexed="8"/>
        <rFont val="Calibri"/>
      </rPr>
      <t>6. Pathway-like approach</t>
    </r>
  </si>
  <si>
    <r>
      <rPr>
        <b val="1"/>
        <sz val="12"/>
        <color indexed="8"/>
        <rFont val="Calibri"/>
      </rPr>
      <t xml:space="preserve">
</t>
    </r>
    <r>
      <rPr>
        <b val="1"/>
        <sz val="12"/>
        <color indexed="8"/>
        <rFont val="Calibri"/>
      </rPr>
      <t xml:space="preserve">
</t>
    </r>
    <r>
      <rPr>
        <b val="1"/>
        <sz val="12"/>
        <color indexed="8"/>
        <rFont val="Calibri"/>
      </rPr>
      <t xml:space="preserve">Examples of sub-analyses (per Q and/or per archetype) used in the paper
</t>
    </r>
    <r>
      <rPr>
        <b val="1"/>
        <sz val="12"/>
        <color indexed="8"/>
        <rFont val="Calibri"/>
      </rPr>
      <t xml:space="preserve">
</t>
    </r>
    <r>
      <rPr>
        <sz val="12"/>
        <color indexed="8"/>
        <rFont val="Calibri"/>
      </rPr>
      <t xml:space="preserve">Upper line: number of local case studies
</t>
    </r>
    <r>
      <rPr>
        <sz val="12"/>
        <color indexed="8"/>
        <rFont val="Calibri"/>
      </rPr>
      <t>Lower line: % of the sample</t>
    </r>
  </si>
  <si>
    <t>Total cases</t>
  </si>
  <si>
    <t>Archetpes</t>
  </si>
  <si>
    <t>Q4.1, all archetypes, all regions</t>
  </si>
  <si>
    <t>Q4.3, Scores 3 &amp; 4, all regions</t>
  </si>
  <si>
    <t>Q4.1, A1, all regions</t>
  </si>
  <si>
    <t>Q4.2, A2+A3+A4, all regions</t>
  </si>
  <si>
    <t>Q4.3, all archetypes, all regions</t>
  </si>
  <si>
    <t>Q5.1, A1, all regions</t>
  </si>
  <si>
    <t>Q5.2, all archetypes, all regions</t>
  </si>
  <si>
    <t>Q5.2, A3, all regions</t>
  </si>
  <si>
    <t>Q6.1, A1, all regions</t>
  </si>
  <si>
    <t>Q6.1, A2+A3+A4, all regions</t>
  </si>
  <si>
    <t>Q6.2+Q6.3, A1, all regions</t>
  </si>
  <si>
    <t>Global median aggregated score</t>
  </si>
  <si>
    <t>Q6.2+Q6.3, A2, all regions</t>
  </si>
  <si>
    <t>Q6.2+Q6.3, A3, all regions</t>
  </si>
  <si>
    <t>Q6.2+Q6.3, A4, all regions</t>
  </si>
  <si>
    <t>Q6.2+Q63, all archetypes, all regions</t>
  </si>
  <si>
    <t>Q3.1, A1, all regions</t>
  </si>
  <si>
    <t>Q3.3, A1, all regions</t>
  </si>
  <si>
    <t>Q2.1, all archetypes, all regions</t>
  </si>
  <si>
    <t>Q2.2, all archetypes, all regions</t>
  </si>
  <si>
    <t>Q4.3, A3, all regions</t>
  </si>
  <si>
    <t>Q5.1, all archetypes, all regions</t>
  </si>
  <si>
    <t>Q6.1, A3+A4, all regions</t>
  </si>
  <si>
    <t>Q5.2+Q6.2+Q6.3, all archetypes, all regions</t>
  </si>
  <si>
    <t>Adaptation gap</t>
  </si>
  <si>
    <t>Ordered per aggregated archetype</t>
  </si>
  <si>
    <t>Ordered per region</t>
  </si>
  <si>
    <t>Global</t>
  </si>
  <si>
    <r>
      <rPr>
        <b val="1"/>
        <sz val="11"/>
        <color indexed="8"/>
        <rFont val="Calibri"/>
      </rPr>
      <t xml:space="preserve">Adaptation gap
</t>
    </r>
    <r>
      <rPr>
        <sz val="11"/>
        <color indexed="8"/>
        <rFont val="Calibri"/>
      </rPr>
      <t>(Against the maximum potential aggregates score of 76)</t>
    </r>
  </si>
  <si>
    <r>
      <rPr>
        <b val="1"/>
        <sz val="11"/>
        <color indexed="8"/>
        <rFont val="Calibri"/>
      </rPr>
      <t>Median adaptation gap</t>
    </r>
    <r>
      <rPr>
        <sz val="11"/>
        <color indexed="8"/>
        <rFont val="Calibri"/>
      </rPr>
      <t xml:space="preserve"> (per archetype)</t>
    </r>
  </si>
  <si>
    <t>Assessment dimensions</t>
  </si>
  <si>
    <r>
      <rPr>
        <b val="1"/>
        <sz val="10"/>
        <color indexed="8"/>
        <rFont val="Helvetica Neue"/>
      </rPr>
      <t>Aggregated score across case studies</t>
    </r>
    <r>
      <rPr>
        <sz val="10"/>
        <color indexed="8"/>
        <rFont val="Helvetica Neue"/>
      </rPr>
      <t xml:space="preserve"> (no rescaling</t>
    </r>
    <r>
      <rPr>
        <b val="1"/>
        <sz val="10"/>
        <color indexed="8"/>
        <rFont val="Helvetica Neue"/>
      </rPr>
      <t>)</t>
    </r>
  </si>
  <si>
    <r>
      <rPr>
        <b val="1"/>
        <sz val="11"/>
        <color indexed="8"/>
        <rFont val="Calibri"/>
      </rPr>
      <t xml:space="preserve">Adaptation gap
</t>
    </r>
    <r>
      <rPr>
        <sz val="11"/>
        <color indexed="8"/>
        <rFont val="Calibri"/>
      </rPr>
      <t>(Against the maximum potential aggregates score in column Y)</t>
    </r>
  </si>
  <si>
    <t>Calculated based on aggregated scores</t>
  </si>
  <si>
    <t>% value (compared to 76 = 100%)</t>
  </si>
  <si>
    <t>Classes: Low (0-33%, green), Medium (34-67%, orange), High (68-100%, red)</t>
  </si>
  <si>
    <t>Median aggregated score</t>
  </si>
  <si>
    <t>Aggregated score (gap)</t>
  </si>
  <si>
    <t>Classes: Low (0-33, green), Medium (34-67, orange), High (68-100, red)</t>
  </si>
  <si>
    <t>As assessed in this study</t>
  </si>
  <si>
    <t>Maximum theoretical (all sub-dimensions scored 4)</t>
  </si>
  <si>
    <t>Gap</t>
  </si>
  <si>
    <t>% value (compared to column Y = 100%)</t>
  </si>
  <si>
    <t>Number of cases</t>
  </si>
  <si>
    <t>GLOBAL (across archetypes)</t>
  </si>
  <si>
    <t>Median adaptation gap (agg. score)</t>
  </si>
  <si>
    <t>Median adaptation gap (% gap)</t>
  </si>
  <si>
    <t>&gt;50% gap</t>
  </si>
</sst>
</file>

<file path=xl/styles.xml><?xml version="1.0" encoding="utf-8"?>
<styleSheet xmlns="http://schemas.openxmlformats.org/spreadsheetml/2006/main">
  <numFmts count="2">
    <numFmt numFmtId="0" formatCode="General"/>
    <numFmt numFmtId="59" formatCode="0.0"/>
  </numFmts>
  <fonts count="50">
    <font>
      <sz val="10"/>
      <color indexed="8"/>
      <name val="Helvetica Neue"/>
    </font>
    <font>
      <sz val="12"/>
      <color indexed="8"/>
      <name val="Helvetica Neue"/>
    </font>
    <font>
      <sz val="15"/>
      <color indexed="8"/>
      <name val="Calibri"/>
    </font>
    <font>
      <b val="1"/>
      <sz val="20"/>
      <color indexed="8"/>
      <name val="Calibri"/>
    </font>
    <font>
      <b val="1"/>
      <sz val="22"/>
      <color indexed="8"/>
      <name val="Arial"/>
    </font>
    <font>
      <i val="1"/>
      <sz val="12"/>
      <color indexed="8"/>
      <name val="Calibri"/>
    </font>
    <font>
      <b val="1"/>
      <sz val="12"/>
      <color indexed="8"/>
      <name val="Calibri"/>
    </font>
    <font>
      <sz val="12"/>
      <color indexed="8"/>
      <name val="Calibri"/>
    </font>
    <font>
      <b val="1"/>
      <sz val="11"/>
      <color indexed="8"/>
      <name val="Calibri"/>
    </font>
    <font>
      <b val="1"/>
      <sz val="14"/>
      <color indexed="8"/>
      <name val="Helvetica Neue"/>
    </font>
    <font>
      <b val="1"/>
      <sz val="10"/>
      <color indexed="8"/>
      <name val="Helvetica Neue"/>
    </font>
    <font>
      <sz val="11"/>
      <color indexed="8"/>
      <name val="Calibri"/>
    </font>
    <font>
      <b val="1"/>
      <sz val="13"/>
      <color indexed="8"/>
      <name val="Calibri"/>
    </font>
    <font>
      <sz val="13"/>
      <color indexed="8"/>
      <name val="Calibri"/>
    </font>
    <font>
      <sz val="10"/>
      <color indexed="8"/>
      <name val="Calibri"/>
    </font>
    <font>
      <b val="1"/>
      <sz val="10"/>
      <color indexed="8"/>
      <name val="Calibri"/>
    </font>
    <font>
      <i val="1"/>
      <u val="single"/>
      <sz val="10"/>
      <color indexed="8"/>
      <name val="Calibri"/>
    </font>
    <font>
      <i val="1"/>
      <sz val="10"/>
      <color indexed="8"/>
      <name val="Calibri"/>
    </font>
    <font>
      <u val="single"/>
      <sz val="10"/>
      <color indexed="8"/>
      <name val="Calibri"/>
    </font>
    <font>
      <b val="1"/>
      <sz val="13"/>
      <color indexed="9"/>
      <name val="Calibri"/>
    </font>
    <font>
      <sz val="13"/>
      <color indexed="9"/>
      <name val="Calibri"/>
    </font>
    <font>
      <sz val="11"/>
      <color indexed="8"/>
      <name val="Helvetica Neue"/>
    </font>
    <font>
      <b val="1"/>
      <sz val="11"/>
      <color indexed="22"/>
      <name val="Calibri"/>
    </font>
    <font>
      <b val="1"/>
      <sz val="11"/>
      <color indexed="23"/>
      <name val="Calibri"/>
    </font>
    <font>
      <b val="1"/>
      <sz val="20"/>
      <color indexed="9"/>
      <name val="Calibri"/>
    </font>
    <font>
      <b val="1"/>
      <sz val="20"/>
      <color indexed="22"/>
      <name val="Calibri"/>
    </font>
    <font>
      <b val="1"/>
      <sz val="20"/>
      <color indexed="22"/>
      <name val="Helvetica Neue"/>
    </font>
    <font>
      <i val="1"/>
      <sz val="11"/>
      <color indexed="8"/>
      <name val="Calibri"/>
    </font>
    <font>
      <sz val="11"/>
      <color indexed="9"/>
      <name val="Calibri"/>
    </font>
    <font>
      <b val="1"/>
      <sz val="11"/>
      <color indexed="9"/>
      <name val="Calibri"/>
    </font>
    <font>
      <b val="1"/>
      <u val="single"/>
      <sz val="11"/>
      <color indexed="9"/>
      <name val="Calibri"/>
    </font>
    <font>
      <sz val="11"/>
      <color indexed="22"/>
      <name val="Calibri"/>
    </font>
    <font>
      <i val="1"/>
      <sz val="11"/>
      <color indexed="26"/>
      <name val="Calibri"/>
    </font>
    <font>
      <b val="1"/>
      <sz val="11"/>
      <color indexed="27"/>
      <name val="Calibri"/>
    </font>
    <font>
      <b val="1"/>
      <sz val="14"/>
      <color indexed="8"/>
      <name val="Calibri"/>
    </font>
    <font>
      <b val="1"/>
      <sz val="13"/>
      <color indexed="22"/>
      <name val="Calibri"/>
    </font>
    <font>
      <b val="1"/>
      <sz val="20"/>
      <color indexed="28"/>
      <name val="Helvetica Neue"/>
    </font>
    <font>
      <b val="1"/>
      <sz val="20"/>
      <color indexed="8"/>
      <name val="Helvetica Neue"/>
    </font>
    <font>
      <b val="1"/>
      <i val="1"/>
      <sz val="20"/>
      <color indexed="8"/>
      <name val="Helvetica Neue"/>
    </font>
    <font>
      <sz val="14"/>
      <color indexed="8"/>
      <name val="Helvetica"/>
    </font>
    <font>
      <b val="1"/>
      <sz val="17"/>
      <color indexed="30"/>
      <name val="Calibri"/>
    </font>
    <font>
      <b val="1"/>
      <i val="1"/>
      <sz val="11"/>
      <color indexed="8"/>
      <name val="Calibri"/>
    </font>
    <font>
      <b val="1"/>
      <sz val="11"/>
      <color indexed="28"/>
      <name val="Calibri"/>
    </font>
    <font>
      <b val="1"/>
      <sz val="10"/>
      <color indexed="28"/>
      <name val="Calibri"/>
    </font>
    <font>
      <i val="1"/>
      <sz val="10"/>
      <color indexed="8"/>
      <name val="Helvetica Neue"/>
    </font>
    <font>
      <b val="1"/>
      <i val="1"/>
      <sz val="20"/>
      <color indexed="8"/>
      <name val="Calibri"/>
    </font>
    <font>
      <sz val="10"/>
      <color indexed="22"/>
      <name val="Calibri"/>
    </font>
    <font>
      <b val="1"/>
      <sz val="15"/>
      <color indexed="8"/>
      <name val="Calibri"/>
    </font>
    <font>
      <sz val="10"/>
      <color indexed="22"/>
      <name val="Helvetica Neue"/>
    </font>
    <font>
      <b val="1"/>
      <sz val="17"/>
      <color indexed="8"/>
      <name val="Calibri"/>
    </font>
  </fonts>
  <fills count="22">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4"/>
        <bgColor auto="1"/>
      </patternFill>
    </fill>
    <fill>
      <patternFill patternType="solid">
        <fgColor indexed="25"/>
        <bgColor auto="1"/>
      </patternFill>
    </fill>
    <fill>
      <patternFill patternType="solid">
        <fgColor indexed="23"/>
        <bgColor auto="1"/>
      </patternFill>
    </fill>
    <fill>
      <patternFill patternType="solid">
        <fgColor indexed="29"/>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22"/>
        <bgColor auto="1"/>
      </patternFill>
    </fill>
    <fill>
      <patternFill patternType="solid">
        <fgColor indexed="34"/>
        <bgColor auto="1"/>
      </patternFill>
    </fill>
    <fill>
      <patternFill patternType="solid">
        <fgColor indexed="35"/>
        <bgColor auto="1"/>
      </patternFill>
    </fill>
  </fills>
  <borders count="91">
    <border>
      <left/>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style="thin">
        <color indexed="10"/>
      </top>
      <bottom style="thin">
        <color indexed="11"/>
      </bottom>
      <diagonal/>
    </border>
    <border>
      <left/>
      <right style="thin">
        <color indexed="10"/>
      </right>
      <top style="thin">
        <color indexed="10"/>
      </top>
      <bottom style="thin">
        <color indexed="11"/>
      </bottom>
      <diagonal/>
    </border>
    <border>
      <left style="thin">
        <color indexed="10"/>
      </left>
      <right/>
      <top/>
      <bottom/>
      <diagonal/>
    </border>
    <border>
      <left/>
      <right/>
      <top/>
      <bottom/>
      <diagonal/>
    </border>
    <border>
      <left/>
      <right style="thin">
        <color indexed="10"/>
      </right>
      <top/>
      <bottom/>
      <diagonal/>
    </border>
    <border>
      <left style="thin">
        <color indexed="11"/>
      </left>
      <right style="thin">
        <color indexed="11"/>
      </right>
      <top style="thin">
        <color indexed="11"/>
      </top>
      <bottom style="thin">
        <color indexed="11"/>
      </bottom>
      <diagonal/>
    </border>
    <border>
      <left style="thin">
        <color indexed="11"/>
      </left>
      <right/>
      <top/>
      <bottom/>
      <diagonal/>
    </border>
    <border>
      <left style="thin">
        <color indexed="11"/>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thin">
        <color indexed="11"/>
      </bottom>
      <diagonal/>
    </border>
    <border>
      <left style="thin">
        <color indexed="10"/>
      </left>
      <right/>
      <top style="thin">
        <color indexed="11"/>
      </top>
      <bottom style="thin">
        <color indexed="11"/>
      </bottom>
      <diagonal/>
    </border>
    <border>
      <left/>
      <right/>
      <top style="thin">
        <color indexed="11"/>
      </top>
      <bottom style="thin">
        <color indexed="11"/>
      </bottom>
      <diagonal/>
    </border>
    <border>
      <left/>
      <right style="thin">
        <color indexed="10"/>
      </right>
      <top style="thin">
        <color indexed="11"/>
      </top>
      <bottom style="thin">
        <color indexed="11"/>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style="medium">
        <color indexed="8"/>
      </bottom>
      <diagonal/>
    </border>
    <border>
      <left style="medium">
        <color indexed="8"/>
      </left>
      <right/>
      <top style="medium">
        <color indexed="8"/>
      </top>
      <bottom style="thin">
        <color indexed="21"/>
      </bottom>
      <diagonal/>
    </border>
    <border>
      <left/>
      <right/>
      <top style="medium">
        <color indexed="8"/>
      </top>
      <bottom style="thin">
        <color indexed="21"/>
      </bottom>
      <diagonal/>
    </border>
    <border>
      <left/>
      <right style="medium">
        <color indexed="8"/>
      </right>
      <top style="medium">
        <color indexed="8"/>
      </top>
      <bottom style="thin">
        <color indexed="21"/>
      </bottom>
      <diagonal/>
    </border>
    <border>
      <left style="medium">
        <color indexed="8"/>
      </left>
      <right style="thin">
        <color indexed="21"/>
      </right>
      <top style="thin">
        <color indexed="21"/>
      </top>
      <bottom style="thin">
        <color indexed="21"/>
      </bottom>
      <diagonal/>
    </border>
    <border>
      <left style="thin">
        <color indexed="21"/>
      </left>
      <right style="medium">
        <color indexed="8"/>
      </right>
      <top style="thin">
        <color indexed="21"/>
      </top>
      <bottom style="thin">
        <color indexed="21"/>
      </bottom>
      <diagonal/>
    </border>
    <border>
      <left style="medium">
        <color indexed="8"/>
      </left>
      <right style="thin">
        <color indexed="21"/>
      </right>
      <top style="thin">
        <color indexed="21"/>
      </top>
      <bottom style="medium">
        <color indexed="8"/>
      </bottom>
      <diagonal/>
    </border>
    <border>
      <left style="thin">
        <color indexed="21"/>
      </left>
      <right style="medium">
        <color indexed="8"/>
      </right>
      <top style="thin">
        <color indexed="21"/>
      </top>
      <bottom style="medium">
        <color indexed="8"/>
      </bottom>
      <diagonal/>
    </border>
    <border>
      <left style="thin">
        <color indexed="21"/>
      </left>
      <right style="thin">
        <color indexed="21"/>
      </right>
      <top style="medium">
        <color indexed="8"/>
      </top>
      <bottom style="thin">
        <color indexed="21"/>
      </bottom>
      <diagonal/>
    </border>
    <border>
      <left style="thin">
        <color indexed="21"/>
      </left>
      <right/>
      <top style="medium">
        <color indexed="8"/>
      </top>
      <bottom style="thin">
        <color indexed="21"/>
      </bottom>
      <diagonal/>
    </border>
    <border>
      <left/>
      <right style="thin">
        <color indexed="21"/>
      </right>
      <top style="medium">
        <color indexed="8"/>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style="medium">
        <color indexed="8"/>
      </right>
      <top style="thin">
        <color indexed="21"/>
      </top>
      <bottom style="thin">
        <color indexed="21"/>
      </bottom>
      <diagonal/>
    </border>
    <border>
      <left style="thin">
        <color indexed="21"/>
      </left>
      <right style="thin">
        <color indexed="21"/>
      </right>
      <top style="medium">
        <color indexed="8"/>
      </top>
      <bottom style="medium">
        <color indexed="8"/>
      </bottom>
      <diagonal/>
    </border>
    <border>
      <left style="thin">
        <color indexed="21"/>
      </left>
      <right/>
      <top style="thin">
        <color indexed="21"/>
      </top>
      <bottom style="medium">
        <color indexed="8"/>
      </bottom>
      <diagonal/>
    </border>
    <border>
      <left/>
      <right/>
      <top style="thin">
        <color indexed="21"/>
      </top>
      <bottom style="medium">
        <color indexed="8"/>
      </bottom>
      <diagonal/>
    </border>
    <border>
      <left/>
      <right/>
      <top style="thin">
        <color indexed="21"/>
      </top>
      <bottom style="thin">
        <color indexed="21"/>
      </bottom>
      <diagonal/>
    </border>
    <border>
      <left/>
      <right style="thin">
        <color indexed="21"/>
      </right>
      <top style="thin">
        <color indexed="21"/>
      </top>
      <bottom style="medium">
        <color indexed="8"/>
      </bottom>
      <diagonal/>
    </border>
    <border>
      <left style="thin">
        <color indexed="21"/>
      </left>
      <right/>
      <top style="thin">
        <color indexed="21"/>
      </top>
      <bottom/>
      <diagonal/>
    </border>
    <border>
      <left/>
      <right style="medium">
        <color indexed="8"/>
      </right>
      <top style="thin">
        <color indexed="21"/>
      </top>
      <bottom/>
      <diagonal/>
    </border>
    <border>
      <left style="thin">
        <color indexed="21"/>
      </left>
      <right style="medium">
        <color indexed="8"/>
      </right>
      <top style="medium">
        <color indexed="8"/>
      </top>
      <bottom style="thin">
        <color indexed="21"/>
      </bottom>
      <diagonal/>
    </border>
    <border>
      <left style="medium">
        <color indexed="8"/>
      </left>
      <right style="medium">
        <color indexed="8"/>
      </right>
      <top style="thin">
        <color indexed="21"/>
      </top>
      <bottom style="thin">
        <color indexed="21"/>
      </bottom>
      <diagonal/>
    </border>
    <border>
      <left style="medium">
        <color indexed="8"/>
      </left>
      <right style="thin">
        <color indexed="21"/>
      </right>
      <top style="medium">
        <color indexed="8"/>
      </top>
      <bottom style="thin">
        <color indexed="21"/>
      </bottom>
      <diagonal/>
    </border>
    <border>
      <left style="thin">
        <color indexed="21"/>
      </left>
      <right/>
      <top/>
      <bottom style="thin">
        <color indexed="21"/>
      </bottom>
      <diagonal/>
    </border>
    <border>
      <left/>
      <right style="medium">
        <color indexed="8"/>
      </right>
      <top/>
      <bottom style="thin">
        <color indexed="21"/>
      </bottom>
      <diagonal/>
    </border>
    <border>
      <left style="thin">
        <color indexed="21"/>
      </left>
      <right style="thin">
        <color indexed="21"/>
      </right>
      <top style="thin">
        <color indexed="21"/>
      </top>
      <bottom/>
      <diagonal/>
    </border>
    <border>
      <left style="thin">
        <color indexed="21"/>
      </left>
      <right style="medium">
        <color indexed="8"/>
      </right>
      <top style="thin">
        <color indexed="21"/>
      </top>
      <bottom/>
      <diagonal/>
    </border>
    <border>
      <left style="medium">
        <color indexed="8"/>
      </left>
      <right style="medium">
        <color indexed="8"/>
      </right>
      <top style="thin">
        <color indexed="21"/>
      </top>
      <bottom/>
      <diagonal/>
    </border>
    <border>
      <left style="medium">
        <color indexed="8"/>
      </left>
      <right style="thin">
        <color indexed="21"/>
      </right>
      <top style="thin">
        <color indexed="21"/>
      </top>
      <bottom/>
      <diagonal/>
    </border>
    <border>
      <left style="thin">
        <color indexed="21"/>
      </left>
      <right style="thin">
        <color indexed="21"/>
      </right>
      <top/>
      <bottom/>
      <diagonal/>
    </border>
    <border>
      <left style="thin">
        <color indexed="21"/>
      </left>
      <right style="medium">
        <color indexed="8"/>
      </right>
      <top/>
      <bottom/>
      <diagonal/>
    </border>
    <border>
      <left style="medium">
        <color indexed="8"/>
      </left>
      <right style="medium">
        <color indexed="8"/>
      </right>
      <top/>
      <bottom/>
      <diagonal/>
    </border>
    <border>
      <left style="medium">
        <color indexed="8"/>
      </left>
      <right style="thin">
        <color indexed="21"/>
      </right>
      <top/>
      <bottom/>
      <diagonal/>
    </border>
    <border>
      <left style="thin">
        <color indexed="21"/>
      </left>
      <right style="thin">
        <color indexed="21"/>
      </right>
      <top/>
      <bottom style="thin">
        <color indexed="21"/>
      </bottom>
      <diagonal/>
    </border>
    <border>
      <left style="thin">
        <color indexed="21"/>
      </left>
      <right style="medium">
        <color indexed="8"/>
      </right>
      <top/>
      <bottom style="thin">
        <color indexed="21"/>
      </bottom>
      <diagonal/>
    </border>
    <border>
      <left style="medium">
        <color indexed="8"/>
      </left>
      <right style="medium">
        <color indexed="8"/>
      </right>
      <top/>
      <bottom style="thin">
        <color indexed="21"/>
      </bottom>
      <diagonal/>
    </border>
    <border>
      <left style="medium">
        <color indexed="8"/>
      </left>
      <right style="thin">
        <color indexed="21"/>
      </right>
      <top/>
      <bottom style="thin">
        <color indexed="21"/>
      </bottom>
      <diagonal/>
    </border>
    <border>
      <left style="medium">
        <color indexed="8"/>
      </left>
      <right/>
      <top style="thin">
        <color indexed="21"/>
      </top>
      <bottom style="medium">
        <color indexed="8"/>
      </bottom>
      <diagonal/>
    </border>
    <border>
      <left style="thin">
        <color indexed="21"/>
      </left>
      <right/>
      <top style="medium">
        <color indexed="8"/>
      </top>
      <bottom style="medium">
        <color indexed="8"/>
      </bottom>
      <diagonal/>
    </border>
    <border>
      <left/>
      <right/>
      <top style="medium">
        <color indexed="8"/>
      </top>
      <bottom style="medium">
        <color indexed="8"/>
      </bottom>
      <diagonal/>
    </border>
    <border>
      <left/>
      <right style="thin">
        <color indexed="21"/>
      </right>
      <top style="medium">
        <color indexed="8"/>
      </top>
      <bottom style="medium">
        <color indexed="8"/>
      </bottom>
      <diagonal/>
    </border>
    <border>
      <left/>
      <right style="thin">
        <color indexed="10"/>
      </right>
      <top style="thin">
        <color indexed="21"/>
      </top>
      <bottom style="thin">
        <color indexed="21"/>
      </bottom>
      <diagonal/>
    </border>
    <border>
      <left style="medium">
        <color indexed="8"/>
      </left>
      <right/>
      <top style="thin">
        <color indexed="21"/>
      </top>
      <bottom style="thin">
        <color indexed="21"/>
      </bottom>
      <diagonal/>
    </border>
    <border>
      <left style="medium">
        <color indexed="8"/>
      </left>
      <right style="thin">
        <color indexed="21"/>
      </right>
      <top/>
      <bottom style="medium">
        <color indexed="8"/>
      </bottom>
      <diagonal/>
    </border>
    <border>
      <left/>
      <right style="thin">
        <color indexed="10"/>
      </right>
      <top style="thin">
        <color indexed="21"/>
      </top>
      <bottom style="medium">
        <color indexed="8"/>
      </bottom>
      <diagonal/>
    </border>
    <border>
      <left style="thin">
        <color indexed="21"/>
      </left>
      <right style="thin">
        <color indexed="10"/>
      </right>
      <top style="thin">
        <color indexed="21"/>
      </top>
      <bottom style="thin">
        <color indexed="21"/>
      </bottom>
      <diagonal/>
    </border>
    <border>
      <left/>
      <right style="thin">
        <color indexed="21"/>
      </right>
      <top style="thin">
        <color indexed="21"/>
      </top>
      <bottom/>
      <diagonal/>
    </border>
    <border>
      <left/>
      <right style="thin">
        <color indexed="21"/>
      </right>
      <top/>
      <bottom style="thin">
        <color indexed="21"/>
      </bottom>
      <diagonal/>
    </border>
    <border>
      <left style="thin">
        <color indexed="21"/>
      </left>
      <right style="thin">
        <color indexed="21"/>
      </right>
      <top style="thin">
        <color indexed="21"/>
      </top>
      <bottom style="thin">
        <color indexed="11"/>
      </bottom>
      <diagonal/>
    </border>
    <border>
      <left style="thin">
        <color indexed="21"/>
      </left>
      <right style="thin">
        <color indexed="11"/>
      </right>
      <top style="thin">
        <color indexed="21"/>
      </top>
      <bottom style="thin">
        <color indexed="21"/>
      </bottom>
      <diagonal/>
    </border>
    <border>
      <left style="thin">
        <color indexed="11"/>
      </left>
      <right style="thin">
        <color indexed="21"/>
      </right>
      <top style="thin">
        <color indexed="21"/>
      </top>
      <bottom style="thin">
        <color indexed="21"/>
      </bottom>
      <diagonal/>
    </border>
    <border>
      <left style="thin">
        <color indexed="21"/>
      </left>
      <right style="thin">
        <color indexed="21"/>
      </right>
      <top style="thin">
        <color indexed="11"/>
      </top>
      <bottom style="thin">
        <color indexed="11"/>
      </bottom>
      <diagonal/>
    </border>
    <border>
      <left style="thin">
        <color indexed="21"/>
      </left>
      <right style="thin">
        <color indexed="21"/>
      </right>
      <top style="thin">
        <color indexed="11"/>
      </top>
      <bottom style="thin">
        <color indexed="21"/>
      </bottom>
      <diagonal/>
    </border>
    <border>
      <left style="thin">
        <color indexed="11"/>
      </left>
      <right style="thin">
        <color indexed="21"/>
      </right>
      <top style="thin">
        <color indexed="11"/>
      </top>
      <bottom style="thin">
        <color indexed="11"/>
      </bottom>
      <diagonal/>
    </border>
    <border>
      <left style="thin">
        <color indexed="21"/>
      </left>
      <right style="thin">
        <color indexed="21"/>
      </right>
      <top/>
      <bottom style="thin">
        <color indexed="10"/>
      </bottom>
      <diagonal/>
    </border>
    <border>
      <left style="thin">
        <color indexed="21"/>
      </left>
      <right style="thin">
        <color indexed="21"/>
      </right>
      <top style="thin">
        <color indexed="10"/>
      </top>
      <bottom style="thin">
        <color indexed="10"/>
      </bottom>
      <diagonal/>
    </border>
    <border>
      <left style="thin">
        <color indexed="21"/>
      </left>
      <right style="thin">
        <color indexed="21"/>
      </right>
      <top style="thin">
        <color indexed="10"/>
      </top>
      <bottom style="thin">
        <color indexed="21"/>
      </bottom>
      <diagonal/>
    </border>
    <border>
      <left style="thin">
        <color indexed="11"/>
      </left>
      <right style="thin">
        <color indexed="11"/>
      </right>
      <top style="thin">
        <color indexed="21"/>
      </top>
      <bottom style="thin">
        <color indexed="21"/>
      </bottom>
      <diagonal/>
    </border>
    <border>
      <left style="thin">
        <color indexed="11"/>
      </left>
      <right style="thin">
        <color indexed="11"/>
      </right>
      <top style="thin">
        <color indexed="11"/>
      </top>
      <bottom style="thin">
        <color indexed="21"/>
      </bottom>
      <diagonal/>
    </border>
    <border>
      <left style="thin">
        <color indexed="11"/>
      </left>
      <right style="thin">
        <color indexed="11"/>
      </right>
      <top style="thin">
        <color indexed="21"/>
      </top>
      <bottom style="thin">
        <color indexed="11"/>
      </bottom>
      <diagonal/>
    </border>
    <border>
      <left style="thin">
        <color indexed="11"/>
      </left>
      <right style="thin">
        <color indexed="21"/>
      </right>
      <top style="thin">
        <color indexed="11"/>
      </top>
      <bottom style="thin">
        <color indexed="21"/>
      </bottom>
      <diagonal/>
    </border>
    <border>
      <left/>
      <right/>
      <top style="thin">
        <color indexed="11"/>
      </top>
      <bottom style="thin">
        <color indexed="21"/>
      </bottom>
      <diagonal/>
    </border>
    <border>
      <left style="thin">
        <color indexed="21"/>
      </left>
      <right/>
      <top style="thin">
        <color indexed="11"/>
      </top>
      <bottom style="thin">
        <color indexed="21"/>
      </bottom>
      <diagonal/>
    </border>
    <border>
      <left style="thin">
        <color indexed="21"/>
      </left>
      <right style="thin">
        <color indexed="8"/>
      </right>
      <top style="medium">
        <color indexed="8"/>
      </top>
      <bottom style="thin">
        <color indexed="21"/>
      </bottom>
      <diagonal/>
    </border>
    <border>
      <left style="thin">
        <color indexed="8"/>
      </left>
      <right style="thin">
        <color indexed="21"/>
      </right>
      <top style="medium">
        <color indexed="8"/>
      </top>
      <bottom style="thin">
        <color indexed="21"/>
      </bottom>
      <diagonal/>
    </border>
    <border>
      <left style="thin">
        <color indexed="21"/>
      </left>
      <right style="thin">
        <color indexed="8"/>
      </right>
      <top style="thin">
        <color indexed="21"/>
      </top>
      <bottom style="thin">
        <color indexed="21"/>
      </bottom>
      <diagonal/>
    </border>
    <border>
      <left style="thin">
        <color indexed="8"/>
      </left>
      <right style="thin">
        <color indexed="21"/>
      </right>
      <top style="thin">
        <color indexed="21"/>
      </top>
      <bottom style="thin">
        <color indexed="21"/>
      </bottom>
      <diagonal/>
    </border>
    <border>
      <left style="thin">
        <color indexed="21"/>
      </left>
      <right style="thin">
        <color indexed="8"/>
      </right>
      <top style="thin">
        <color indexed="21"/>
      </top>
      <bottom style="medium">
        <color indexed="8"/>
      </bottom>
      <diagonal/>
    </border>
    <border>
      <left style="thin">
        <color indexed="8"/>
      </left>
      <right style="thin">
        <color indexed="21"/>
      </right>
      <top style="thin">
        <color indexed="21"/>
      </top>
      <bottom style="medium">
        <color indexed="8"/>
      </bottom>
      <diagonal/>
    </border>
  </borders>
  <cellStyleXfs count="1">
    <xf numFmtId="0" fontId="0" applyNumberFormat="0" applyFont="1" applyFill="0" applyBorder="0" applyAlignment="1" applyProtection="0">
      <alignment vertical="top" wrapText="1"/>
    </xf>
  </cellStyleXfs>
  <cellXfs count="758">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left" vertical="center" wrapText="1"/>
    </xf>
    <xf numFmtId="0" fontId="0" fillId="2" borderId="2" applyNumberFormat="0" applyFont="1" applyFill="1" applyBorder="1" applyAlignment="1" applyProtection="0">
      <alignment vertical="top" wrapText="1"/>
    </xf>
    <xf numFmtId="0" fontId="0" fillId="2" borderId="3" applyNumberFormat="0" applyFont="1" applyFill="1" applyBorder="1" applyAlignment="1" applyProtection="0">
      <alignment vertical="top" wrapText="1"/>
    </xf>
    <xf numFmtId="0" fontId="0" fillId="2" borderId="4" applyNumberFormat="0" applyFont="1" applyFill="1" applyBorder="1" applyAlignment="1" applyProtection="0">
      <alignment vertical="top" wrapText="1"/>
    </xf>
    <xf numFmtId="0" fontId="0" fillId="2" borderId="5" applyNumberFormat="0" applyFont="1" applyFill="1" applyBorder="1" applyAlignment="1" applyProtection="0">
      <alignment vertical="top" wrapText="1"/>
    </xf>
    <xf numFmtId="49" fontId="3" fillId="2" borderId="6" applyNumberFormat="1" applyFont="1" applyFill="1" applyBorder="1" applyAlignment="1" applyProtection="0">
      <alignment horizontal="left" vertical="center" wrapText="1"/>
    </xf>
    <xf numFmtId="0" fontId="0" fillId="2" borderId="7" applyNumberFormat="0" applyFont="1" applyFill="1" applyBorder="1" applyAlignment="1" applyProtection="0">
      <alignment vertical="top" wrapText="1"/>
    </xf>
    <xf numFmtId="0" fontId="0" fillId="2" borderId="8" applyNumberFormat="0" applyFont="1" applyFill="1" applyBorder="1" applyAlignment="1" applyProtection="0">
      <alignment vertical="top" wrapText="1"/>
    </xf>
    <xf numFmtId="0" fontId="0" fillId="2" borderId="9" applyNumberFormat="0" applyFont="1" applyFill="1" applyBorder="1" applyAlignment="1" applyProtection="0">
      <alignment vertical="top" wrapText="1"/>
    </xf>
    <xf numFmtId="0" fontId="0" fillId="2" borderId="10" applyNumberFormat="0" applyFont="1" applyFill="1" applyBorder="1" applyAlignment="1" applyProtection="0">
      <alignment vertical="top" wrapText="1"/>
    </xf>
    <xf numFmtId="49" fontId="5" fillId="3" borderId="11" applyNumberFormat="1" applyFont="1" applyFill="1" applyBorder="1" applyAlignment="1" applyProtection="0">
      <alignment horizontal="left" vertical="center" wrapText="1"/>
    </xf>
    <xf numFmtId="0" fontId="0" fillId="2" borderId="11" applyNumberFormat="0" applyFont="1" applyFill="1" applyBorder="1" applyAlignment="1" applyProtection="0">
      <alignment vertical="top" wrapText="1"/>
    </xf>
    <xf numFmtId="0" fontId="0" fillId="2" borderId="12" applyNumberFormat="0" applyFont="1" applyFill="1" applyBorder="1" applyAlignment="1" applyProtection="0">
      <alignment vertical="top" wrapText="1"/>
    </xf>
    <xf numFmtId="49" fontId="6" fillId="3" borderId="11" applyNumberFormat="1" applyFont="1" applyFill="1" applyBorder="1" applyAlignment="1" applyProtection="0">
      <alignment horizontal="center" vertical="center" wrapText="1"/>
    </xf>
    <xf numFmtId="49" fontId="7" fillId="2" borderId="11" applyNumberFormat="1" applyFont="1" applyFill="1" applyBorder="1" applyAlignment="1" applyProtection="0">
      <alignment vertical="center" wrapText="1"/>
    </xf>
    <xf numFmtId="0" fontId="0" fillId="2" borderId="13" applyNumberFormat="0" applyFont="1" applyFill="1" applyBorder="1" applyAlignment="1" applyProtection="0">
      <alignment vertical="top" wrapText="1"/>
    </xf>
    <xf numFmtId="0" fontId="0" fillId="2" borderId="14" applyNumberFormat="0" applyFont="1" applyFill="1" applyBorder="1" applyAlignment="1" applyProtection="0">
      <alignment vertical="top" wrapText="1"/>
    </xf>
    <xf numFmtId="0" fontId="0" fillId="2" borderId="15"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0" fillId="2" borderId="16" applyNumberFormat="0" applyFont="1" applyFill="1" applyBorder="1" applyAlignment="1" applyProtection="0">
      <alignment vertical="top" wrapText="1"/>
    </xf>
    <xf numFmtId="49" fontId="8" fillId="2" borderId="17" applyNumberFormat="1" applyFont="1" applyFill="1" applyBorder="1" applyAlignment="1" applyProtection="0">
      <alignment horizontal="left" vertical="center" wrapText="1"/>
    </xf>
    <xf numFmtId="0" fontId="9" fillId="2" borderId="18" applyNumberFormat="0" applyFont="1" applyFill="1" applyBorder="1" applyAlignment="1" applyProtection="0">
      <alignment horizontal="left" vertical="center"/>
    </xf>
    <xf numFmtId="0" fontId="9" fillId="2" borderId="19" applyNumberFormat="0" applyFont="1" applyFill="1" applyBorder="1" applyAlignment="1" applyProtection="0">
      <alignment horizontal="left" vertical="center"/>
    </xf>
    <xf numFmtId="49" fontId="8" fillId="3" borderId="11" applyNumberFormat="1" applyFont="1" applyFill="1" applyBorder="1" applyAlignment="1" applyProtection="0">
      <alignment horizontal="left" vertical="center" wrapText="1"/>
    </xf>
    <xf numFmtId="0" fontId="10" fillId="4" borderId="11" applyNumberFormat="0" applyFont="1" applyFill="1" applyBorder="1" applyAlignment="1" applyProtection="0">
      <alignment vertical="top" wrapText="1"/>
    </xf>
    <xf numFmtId="49" fontId="11" fillId="3" borderId="11" applyNumberFormat="1" applyFont="1" applyFill="1" applyBorder="1" applyAlignment="1" applyProtection="0">
      <alignment horizontal="left" vertical="center" wrapText="1"/>
    </xf>
    <xf numFmtId="49" fontId="8" fillId="3" borderId="11" applyNumberFormat="1" applyFont="1" applyFill="1" applyBorder="1" applyAlignment="1" applyProtection="0">
      <alignment horizontal="center" vertical="center" wrapText="1"/>
    </xf>
    <xf numFmtId="49" fontId="8" fillId="5" borderId="11" applyNumberFormat="1" applyFont="1" applyFill="1" applyBorder="1" applyAlignment="1" applyProtection="0">
      <alignment vertical="center" wrapText="1"/>
    </xf>
    <xf numFmtId="49" fontId="14" fillId="5" borderId="11" applyNumberFormat="1" applyFont="1" applyFill="1" applyBorder="1" applyAlignment="1" applyProtection="0">
      <alignment vertical="center" wrapText="1"/>
    </xf>
    <xf numFmtId="0" fontId="10" fillId="6" borderId="11" applyNumberFormat="0" applyFont="1" applyFill="1" applyBorder="1" applyAlignment="1" applyProtection="0">
      <alignment vertical="top" wrapText="1"/>
    </xf>
    <xf numFmtId="49" fontId="8" fillId="7" borderId="11" applyNumberFormat="1" applyFont="1" applyFill="1" applyBorder="1" applyAlignment="1" applyProtection="0">
      <alignment vertical="center" wrapText="1"/>
    </xf>
    <xf numFmtId="49" fontId="14" fillId="7" borderId="11" applyNumberFormat="1" applyFont="1" applyFill="1" applyBorder="1" applyAlignment="1" applyProtection="0">
      <alignment vertical="center" wrapText="1"/>
    </xf>
    <xf numFmtId="49" fontId="8" fillId="8" borderId="11" applyNumberFormat="1" applyFont="1" applyFill="1" applyBorder="1" applyAlignment="1" applyProtection="0">
      <alignment vertical="center" wrapText="1"/>
    </xf>
    <xf numFmtId="49" fontId="14" fillId="8" borderId="11" applyNumberFormat="1" applyFont="1" applyFill="1" applyBorder="1" applyAlignment="1" applyProtection="0">
      <alignment vertical="center" wrapText="1"/>
    </xf>
    <xf numFmtId="49" fontId="11" fillId="9" borderId="11" applyNumberFormat="1" applyFont="1" applyFill="1" applyBorder="1" applyAlignment="1" applyProtection="0">
      <alignment vertical="center" wrapText="1"/>
    </xf>
    <xf numFmtId="49" fontId="14" fillId="9" borderId="11" applyNumberFormat="1" applyFont="1" applyFill="1" applyBorder="1" applyAlignment="1" applyProtection="0">
      <alignment vertical="center" wrapText="1"/>
    </xf>
    <xf numFmtId="49" fontId="8" fillId="10" borderId="11" applyNumberFormat="1" applyFont="1" applyFill="1" applyBorder="1" applyAlignment="1" applyProtection="0">
      <alignment vertical="center" wrapText="1"/>
    </xf>
    <xf numFmtId="49" fontId="14" fillId="10" borderId="11" applyNumberFormat="1" applyFont="1" applyFill="1" applyBorder="1" applyAlignment="1" applyProtection="0">
      <alignment horizontal="left" vertical="center" wrapText="1"/>
    </xf>
    <xf numFmtId="49" fontId="14" fillId="10" borderId="11" applyNumberFormat="1" applyFont="1" applyFill="1" applyBorder="1" applyAlignment="1" applyProtection="0">
      <alignment vertical="center" wrapText="1"/>
    </xf>
    <xf numFmtId="49" fontId="8" fillId="11" borderId="11" applyNumberFormat="1" applyFont="1" applyFill="1" applyBorder="1" applyAlignment="1" applyProtection="0">
      <alignment vertical="center" wrapText="1"/>
    </xf>
    <xf numFmtId="49" fontId="14" fillId="11" borderId="11"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3" fillId="2" borderId="20" applyNumberFormat="1" applyFont="1" applyFill="1" applyBorder="1" applyAlignment="1" applyProtection="0">
      <alignment horizontal="left" vertical="center"/>
    </xf>
    <xf numFmtId="49" fontId="8" fillId="2" borderId="20" applyNumberFormat="1" applyFont="1" applyFill="1" applyBorder="1" applyAlignment="1" applyProtection="0">
      <alignment horizontal="left" vertical="center"/>
    </xf>
    <xf numFmtId="49" fontId="11" fillId="3" borderId="21" applyNumberFormat="1" applyFont="1" applyFill="1" applyBorder="1" applyAlignment="1" applyProtection="0">
      <alignment horizontal="left" vertical="center" wrapText="1"/>
    </xf>
    <xf numFmtId="49" fontId="8" fillId="3" borderId="21" applyNumberFormat="1" applyFont="1" applyFill="1" applyBorder="1" applyAlignment="1" applyProtection="0">
      <alignment horizontal="center" vertical="center" wrapText="1"/>
    </xf>
    <xf numFmtId="0" fontId="8" fillId="3" borderId="21" applyNumberFormat="0" applyFont="1" applyFill="1" applyBorder="1" applyAlignment="1" applyProtection="0">
      <alignment horizontal="center" vertical="center" wrapText="1"/>
    </xf>
    <xf numFmtId="49" fontId="19" fillId="2" borderId="22" applyNumberFormat="1" applyFont="1" applyFill="1" applyBorder="1" applyAlignment="1" applyProtection="0">
      <alignment horizontal="left" vertical="center" wrapText="1"/>
    </xf>
    <xf numFmtId="0" fontId="0" fillId="2" borderId="23" applyNumberFormat="0" applyFont="1" applyFill="1" applyBorder="1" applyAlignment="1" applyProtection="0">
      <alignment vertical="top" wrapText="1"/>
    </xf>
    <xf numFmtId="0" fontId="0" fillId="2" borderId="24" applyNumberFormat="0" applyFont="1" applyFill="1" applyBorder="1" applyAlignment="1" applyProtection="0">
      <alignment vertical="top" wrapText="1"/>
    </xf>
    <xf numFmtId="49" fontId="8" fillId="2" borderId="25" applyNumberFormat="1" applyFont="1" applyFill="1" applyBorder="1" applyAlignment="1" applyProtection="0">
      <alignment horizontal="left" vertical="center"/>
    </xf>
    <xf numFmtId="49" fontId="11" fillId="3" borderId="25" applyNumberFormat="1" applyFont="1" applyFill="1" applyBorder="1" applyAlignment="1" applyProtection="0">
      <alignment horizontal="left" vertical="center" wrapText="1"/>
    </xf>
    <xf numFmtId="49" fontId="8" fillId="3" borderId="20" applyNumberFormat="1" applyFont="1" applyFill="1" applyBorder="1" applyAlignment="1" applyProtection="0">
      <alignment horizontal="center" vertical="center" wrapText="1"/>
    </xf>
    <xf numFmtId="0" fontId="8" fillId="3" borderId="26" applyNumberFormat="0" applyFont="1" applyFill="1" applyBorder="1" applyAlignment="1" applyProtection="0">
      <alignment horizontal="center" vertical="center" wrapText="1"/>
    </xf>
    <xf numFmtId="49" fontId="8" fillId="3" borderId="25" applyNumberFormat="1" applyFont="1" applyFill="1" applyBorder="1" applyAlignment="1" applyProtection="0">
      <alignment horizontal="left" vertical="center" wrapText="1"/>
    </xf>
    <xf numFmtId="0" fontId="11" fillId="2" borderId="20" applyNumberFormat="1" applyFont="1" applyFill="1" applyBorder="1" applyAlignment="1" applyProtection="0">
      <alignment horizontal="center" vertical="center" wrapText="1"/>
    </xf>
    <xf numFmtId="0" fontId="8" fillId="3" borderId="26" applyNumberFormat="1" applyFont="1" applyFill="1" applyBorder="1" applyAlignment="1" applyProtection="0">
      <alignment horizontal="center" vertical="center" wrapText="1"/>
    </xf>
    <xf numFmtId="49" fontId="8" fillId="3" borderId="27" applyNumberFormat="1" applyFont="1" applyFill="1" applyBorder="1" applyAlignment="1" applyProtection="0">
      <alignment horizontal="center" vertical="center" wrapText="1"/>
    </xf>
    <xf numFmtId="0" fontId="8" fillId="3" borderId="21" applyNumberFormat="1" applyFont="1" applyFill="1" applyBorder="1" applyAlignment="1" applyProtection="0">
      <alignment horizontal="center" vertical="center" wrapText="1"/>
    </xf>
    <xf numFmtId="0" fontId="8" fillId="3" borderId="28" applyNumberFormat="1" applyFont="1" applyFill="1" applyBorder="1" applyAlignment="1" applyProtection="0">
      <alignment horizontal="center" vertical="center" wrapText="1"/>
    </xf>
    <xf numFmtId="49" fontId="8" fillId="3" borderId="29" applyNumberFormat="1" applyFont="1" applyFill="1" applyBorder="1" applyAlignment="1" applyProtection="0">
      <alignment horizontal="center" vertical="center" wrapText="1"/>
    </xf>
    <xf numFmtId="0" fontId="8" fillId="3" borderId="30" applyNumberFormat="1" applyFont="1" applyFill="1" applyBorder="1" applyAlignment="1" applyProtection="0">
      <alignment horizontal="center" vertical="center" wrapText="1"/>
    </xf>
    <xf numFmtId="0" fontId="0" fillId="2" borderId="31" applyNumberFormat="0" applyFont="1" applyFill="1" applyBorder="1" applyAlignment="1" applyProtection="0">
      <alignment vertical="top" wrapText="1"/>
    </xf>
    <xf numFmtId="0" fontId="8" fillId="3" borderId="29" applyNumberFormat="0" applyFont="1" applyFill="1" applyBorder="1" applyAlignment="1" applyProtection="0">
      <alignment horizontal="center" vertical="center" wrapText="1"/>
    </xf>
    <xf numFmtId="0" fontId="8" fillId="3" borderId="20" applyNumberFormat="0" applyFont="1" applyFill="1" applyBorder="1" applyAlignment="1" applyProtection="0">
      <alignment horizontal="center" vertical="center" wrapText="1"/>
    </xf>
    <xf numFmtId="0" fontId="0" fillId="2" borderId="25" applyNumberFormat="0" applyFont="1" applyFill="1" applyBorder="1" applyAlignment="1" applyProtection="0">
      <alignment vertical="top" wrapText="1"/>
    </xf>
    <xf numFmtId="0" fontId="0" fillId="2" borderId="20" applyNumberFormat="0" applyFont="1" applyFill="1" applyBorder="1" applyAlignment="1" applyProtection="0">
      <alignment vertical="top" wrapText="1"/>
    </xf>
    <xf numFmtId="49" fontId="8" fillId="3" borderId="25" applyNumberFormat="1" applyFont="1" applyFill="1" applyBorder="1" applyAlignment="1" applyProtection="0">
      <alignment horizontal="center" vertical="center" wrapText="1"/>
    </xf>
    <xf numFmtId="49" fontId="8" fillId="3" borderId="32" applyNumberFormat="1" applyFont="1" applyFill="1" applyBorder="1" applyAlignment="1" applyProtection="0">
      <alignment horizontal="center" vertical="center" wrapText="1"/>
    </xf>
    <xf numFmtId="0" fontId="0" fillId="2" borderId="33" applyNumberFormat="0" applyFont="1" applyFill="1" applyBorder="1" applyAlignment="1" applyProtection="0">
      <alignment vertical="top" wrapText="1"/>
    </xf>
    <xf numFmtId="0" fontId="0" fillId="2" borderId="34" applyNumberFormat="0" applyFont="1" applyFill="1" applyBorder="1" applyAlignment="1" applyProtection="0">
      <alignment vertical="top" wrapText="1"/>
    </xf>
    <xf numFmtId="49" fontId="11" fillId="3" borderId="20" applyNumberFormat="1" applyFont="1" applyFill="1" applyBorder="1" applyAlignment="1" applyProtection="0">
      <alignment horizontal="center" vertical="center" wrapText="1"/>
    </xf>
    <xf numFmtId="49" fontId="11" fillId="3" borderId="26" applyNumberFormat="1" applyFont="1" applyFill="1" applyBorder="1" applyAlignment="1" applyProtection="0">
      <alignment horizontal="center" vertical="center" wrapText="1"/>
    </xf>
    <xf numFmtId="0" fontId="14" fillId="3" borderId="20" applyNumberFormat="0" applyFont="1" applyFill="1" applyBorder="1" applyAlignment="1" applyProtection="0">
      <alignment horizontal="center" vertical="center" wrapText="1"/>
    </xf>
    <xf numFmtId="0" fontId="11" fillId="3" borderId="20" applyNumberFormat="1" applyFont="1" applyFill="1" applyBorder="1" applyAlignment="1" applyProtection="0">
      <alignment horizontal="center" vertical="center" wrapText="1"/>
    </xf>
    <xf numFmtId="1" fontId="11" fillId="3" borderId="20" applyNumberFormat="1" applyFont="1" applyFill="1" applyBorder="1" applyAlignment="1" applyProtection="0">
      <alignment horizontal="center" vertical="center" wrapText="1"/>
    </xf>
    <xf numFmtId="59" fontId="11" fillId="3" borderId="20" applyNumberFormat="1" applyFont="1" applyFill="1" applyBorder="1" applyAlignment="1" applyProtection="0">
      <alignment horizontal="center" vertical="center" wrapText="1"/>
    </xf>
    <xf numFmtId="1" fontId="11" fillId="3" borderId="26" applyNumberFormat="1" applyFont="1" applyFill="1" applyBorder="1" applyAlignment="1" applyProtection="0">
      <alignment horizontal="center" vertical="center" wrapText="1"/>
    </xf>
    <xf numFmtId="49" fontId="8" fillId="3" borderId="27" applyNumberFormat="1" applyFont="1" applyFill="1" applyBorder="1" applyAlignment="1" applyProtection="0">
      <alignment horizontal="right" vertical="center" wrapText="1"/>
    </xf>
    <xf numFmtId="1" fontId="8" fillId="3" borderId="21" applyNumberFormat="1" applyFont="1" applyFill="1" applyBorder="1" applyAlignment="1" applyProtection="0">
      <alignment horizontal="center" vertical="center" wrapText="1"/>
    </xf>
    <xf numFmtId="59" fontId="8" fillId="3" borderId="21" applyNumberFormat="1" applyFont="1" applyFill="1" applyBorder="1" applyAlignment="1" applyProtection="0">
      <alignment horizontal="center" vertical="center" wrapText="1"/>
    </xf>
    <xf numFmtId="1" fontId="8" fillId="3" borderId="28" applyNumberFormat="1" applyFont="1" applyFill="1" applyBorder="1" applyAlignment="1" applyProtection="0">
      <alignment horizontal="center" vertical="center" wrapText="1"/>
    </xf>
    <xf numFmtId="49" fontId="8" fillId="3" borderId="35" applyNumberFormat="1" applyFont="1" applyFill="1" applyBorder="1" applyAlignment="1" applyProtection="0">
      <alignment horizontal="center" vertical="center" wrapText="1"/>
    </xf>
    <xf numFmtId="0" fontId="11" fillId="3" borderId="35" applyNumberFormat="0" applyFont="1" applyFill="1" applyBorder="1" applyAlignment="1" applyProtection="0">
      <alignment horizontal="center" vertical="center" wrapText="1"/>
    </xf>
    <xf numFmtId="1" fontId="22" fillId="3" borderId="35" applyNumberFormat="1" applyFont="1" applyFill="1" applyBorder="1" applyAlignment="1" applyProtection="0">
      <alignment horizontal="center" vertical="center" wrapText="1"/>
    </xf>
    <xf numFmtId="0" fontId="11" fillId="3" borderId="25" applyNumberFormat="0" applyFont="1" applyFill="1" applyBorder="1" applyAlignment="1" applyProtection="0">
      <alignment horizontal="center" vertical="center" wrapText="1"/>
    </xf>
    <xf numFmtId="1" fontId="8" fillId="3" borderId="29" applyNumberFormat="1" applyFont="1" applyFill="1" applyBorder="1" applyAlignment="1" applyProtection="0">
      <alignment horizontal="center" vertical="center" wrapText="1"/>
    </xf>
    <xf numFmtId="0" fontId="11" fillId="3" borderId="20"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22" fillId="2" borderId="20" applyNumberFormat="1" applyFont="1" applyFill="1" applyBorder="1" applyAlignment="1" applyProtection="0">
      <alignment horizontal="left" vertical="center"/>
    </xf>
    <xf numFmtId="0" fontId="22" fillId="3" borderId="20" applyNumberFormat="0" applyFont="1" applyFill="1" applyBorder="1" applyAlignment="1" applyProtection="0">
      <alignment horizontal="center" vertical="center" wrapText="1"/>
    </xf>
    <xf numFmtId="49" fontId="23" fillId="2" borderId="20" applyNumberFormat="1" applyFont="1" applyFill="1" applyBorder="1" applyAlignment="1" applyProtection="0">
      <alignment horizontal="left" vertical="center"/>
    </xf>
    <xf numFmtId="0" fontId="23" fillId="2" borderId="20" applyNumberFormat="0" applyFont="1" applyFill="1" applyBorder="1" applyAlignment="1" applyProtection="0">
      <alignment horizontal="left" vertical="center"/>
    </xf>
    <xf numFmtId="0" fontId="9" fillId="2" borderId="20" applyNumberFormat="0" applyFont="1" applyFill="1" applyBorder="1" applyAlignment="1" applyProtection="0">
      <alignment horizontal="left" vertical="center"/>
    </xf>
    <xf numFmtId="49" fontId="8" fillId="3" borderId="32" applyNumberFormat="1" applyFont="1" applyFill="1" applyBorder="1" applyAlignment="1" applyProtection="0">
      <alignment horizontal="left" vertical="center" wrapText="1"/>
    </xf>
    <xf numFmtId="49" fontId="8" fillId="3" borderId="20" applyNumberFormat="1" applyFont="1" applyFill="1" applyBorder="1" applyAlignment="1" applyProtection="0">
      <alignment horizontal="left" vertical="center" wrapText="1"/>
    </xf>
    <xf numFmtId="49" fontId="8" fillId="2" borderId="20" applyNumberFormat="1" applyFont="1" applyFill="1" applyBorder="1" applyAlignment="1" applyProtection="0">
      <alignment horizontal="left" vertical="center" wrapText="1"/>
    </xf>
    <xf numFmtId="49" fontId="22" fillId="3" borderId="20" applyNumberFormat="1" applyFont="1" applyFill="1" applyBorder="1" applyAlignment="1" applyProtection="0">
      <alignment horizontal="left" vertical="center" wrapText="1"/>
    </xf>
    <xf numFmtId="49" fontId="22" fillId="2" borderId="20" applyNumberFormat="1" applyFont="1" applyFill="1" applyBorder="1" applyAlignment="1" applyProtection="0">
      <alignment horizontal="left" vertical="center" wrapText="1"/>
    </xf>
    <xf numFmtId="49" fontId="11" fillId="3" borderId="32" applyNumberFormat="1" applyFont="1" applyFill="1" applyBorder="1" applyAlignment="1" applyProtection="0">
      <alignment horizontal="left" vertical="center" wrapText="1"/>
    </xf>
    <xf numFmtId="49" fontId="24" fillId="12" borderId="36" applyNumberFormat="1" applyFont="1" applyFill="1" applyBorder="1" applyAlignment="1" applyProtection="0">
      <alignment horizontal="left" vertical="center" wrapText="1"/>
    </xf>
    <xf numFmtId="0" fontId="0" fillId="2" borderId="37" applyNumberFormat="0" applyFont="1" applyFill="1" applyBorder="1" applyAlignment="1" applyProtection="0">
      <alignment vertical="top" wrapText="1"/>
    </xf>
    <xf numFmtId="0" fontId="0" fillId="2" borderId="38" applyNumberFormat="0" applyFont="1" applyFill="1" applyBorder="1" applyAlignment="1" applyProtection="0">
      <alignment vertical="top" wrapText="1"/>
    </xf>
    <xf numFmtId="0" fontId="0" fillId="2" borderId="39" applyNumberFormat="0" applyFont="1" applyFill="1" applyBorder="1" applyAlignment="1" applyProtection="0">
      <alignment vertical="top" wrapText="1"/>
    </xf>
    <xf numFmtId="49" fontId="8" fillId="12" borderId="20" applyNumberFormat="1" applyFont="1" applyFill="1" applyBorder="1" applyAlignment="1" applyProtection="0">
      <alignment horizontal="left" vertical="center" wrapText="1"/>
    </xf>
    <xf numFmtId="0" fontId="24" fillId="12" borderId="20" applyNumberFormat="0" applyFont="1" applyFill="1" applyBorder="1" applyAlignment="1" applyProtection="0">
      <alignment horizontal="left" vertical="center" wrapText="1"/>
    </xf>
    <xf numFmtId="0" fontId="24" fillId="2" borderId="20" applyNumberFormat="0" applyFont="1" applyFill="1" applyBorder="1" applyAlignment="1" applyProtection="0">
      <alignment horizontal="left" vertical="center" wrapText="1"/>
    </xf>
    <xf numFmtId="49" fontId="8" fillId="3" borderId="40" applyNumberFormat="1" applyFont="1" applyFill="1" applyBorder="1" applyAlignment="1" applyProtection="0">
      <alignment horizontal="center" vertical="center" wrapText="1"/>
    </xf>
    <xf numFmtId="0" fontId="0" fillId="2" borderId="41" applyNumberFormat="0" applyFont="1" applyFill="1" applyBorder="1" applyAlignment="1" applyProtection="0">
      <alignment vertical="top" wrapText="1"/>
    </xf>
    <xf numFmtId="49" fontId="12" fillId="3" borderId="22" applyNumberFormat="1" applyFont="1" applyFill="1" applyBorder="1" applyAlignment="1" applyProtection="0">
      <alignment horizontal="center" vertical="center" wrapText="1"/>
    </xf>
    <xf numFmtId="49" fontId="12" fillId="3" borderId="42" applyNumberFormat="1" applyFont="1" applyFill="1" applyBorder="1" applyAlignment="1" applyProtection="0">
      <alignment horizontal="center" vertical="center" wrapText="1"/>
    </xf>
    <xf numFmtId="0" fontId="8" fillId="3" borderId="43" applyNumberFormat="0" applyFont="1" applyFill="1" applyBorder="1" applyAlignment="1" applyProtection="0">
      <alignment horizontal="center" vertical="center" wrapText="1"/>
    </xf>
    <xf numFmtId="49" fontId="12" fillId="3" borderId="29" applyNumberFormat="1" applyFont="1" applyFill="1" applyBorder="1" applyAlignment="1" applyProtection="0">
      <alignment horizontal="center" vertical="center" wrapText="1"/>
    </xf>
    <xf numFmtId="49" fontId="8" fillId="12" borderId="43" applyNumberFormat="1" applyFont="1" applyFill="1" applyBorder="1" applyAlignment="1" applyProtection="0">
      <alignment horizontal="center" vertical="center" wrapText="1"/>
    </xf>
    <xf numFmtId="0" fontId="22" fillId="3" borderId="43" applyNumberFormat="0" applyFont="1" applyFill="1" applyBorder="1" applyAlignment="1" applyProtection="0">
      <alignment horizontal="center" vertical="center" wrapText="1"/>
    </xf>
    <xf numFmtId="49" fontId="12" fillId="12" borderId="43" applyNumberFormat="1" applyFont="1" applyFill="1" applyBorder="1" applyAlignment="1" applyProtection="0">
      <alignment horizontal="center" vertical="center" wrapText="1"/>
    </xf>
    <xf numFmtId="0" fontId="0" fillId="2" borderId="44" applyNumberFormat="0" applyFont="1" applyFill="1" applyBorder="1" applyAlignment="1" applyProtection="0">
      <alignment vertical="center" wrapText="1"/>
    </xf>
    <xf numFmtId="49" fontId="12" fillId="3" borderId="30" applyNumberFormat="1" applyFont="1" applyFill="1" applyBorder="1" applyAlignment="1" applyProtection="0">
      <alignment horizontal="center" vertical="center" wrapText="1"/>
    </xf>
    <xf numFmtId="49" fontId="12" fillId="2" borderId="25" applyNumberFormat="1" applyFont="1" applyFill="1" applyBorder="1" applyAlignment="1" applyProtection="0">
      <alignment horizontal="center" vertical="center" wrapText="1"/>
    </xf>
    <xf numFmtId="0" fontId="0" fillId="2" borderId="45" applyNumberFormat="0" applyFont="1" applyFill="1" applyBorder="1" applyAlignment="1" applyProtection="0">
      <alignment vertical="top" wrapText="1"/>
    </xf>
    <xf numFmtId="0" fontId="0" fillId="2" borderId="46" applyNumberFormat="0" applyFont="1" applyFill="1" applyBorder="1" applyAlignment="1" applyProtection="0">
      <alignment vertical="top" wrapText="1"/>
    </xf>
    <xf numFmtId="0" fontId="0" fillId="2" borderId="25" applyNumberFormat="0" applyFont="1" applyFill="1" applyBorder="1" applyAlignment="1" applyProtection="0">
      <alignment vertical="center" wrapText="1"/>
    </xf>
    <xf numFmtId="49" fontId="8" fillId="3" borderId="26" applyNumberFormat="1" applyFont="1" applyFill="1" applyBorder="1" applyAlignment="1" applyProtection="0">
      <alignment horizontal="center" vertical="center" wrapText="1"/>
    </xf>
    <xf numFmtId="49" fontId="8" fillId="2" borderId="25" applyNumberFormat="1" applyFont="1" applyFill="1" applyBorder="1" applyAlignment="1" applyProtection="0">
      <alignment horizontal="center" vertical="center" wrapText="1"/>
    </xf>
    <xf numFmtId="49" fontId="24" fillId="13" borderId="32" applyNumberFormat="1" applyFont="1" applyFill="1" applyBorder="1" applyAlignment="1" applyProtection="0">
      <alignment horizontal="left" vertical="center" wrapText="1"/>
    </xf>
    <xf numFmtId="49" fontId="3" fillId="3" borderId="26" applyNumberFormat="1" applyFont="1" applyFill="1" applyBorder="1" applyAlignment="1" applyProtection="0">
      <alignment horizontal="left" vertical="center" wrapText="1"/>
    </xf>
    <xf numFmtId="49" fontId="3" fillId="3" borderId="25" applyNumberFormat="1" applyFont="1" applyFill="1" applyBorder="1" applyAlignment="1" applyProtection="0">
      <alignment horizontal="left" vertical="center" wrapText="1"/>
    </xf>
    <xf numFmtId="49" fontId="3" fillId="3" borderId="20" applyNumberFormat="1" applyFont="1" applyFill="1" applyBorder="1" applyAlignment="1" applyProtection="0">
      <alignment horizontal="left" vertical="center" wrapText="1"/>
    </xf>
    <xf numFmtId="49" fontId="3" fillId="12" borderId="43" applyNumberFormat="1" applyFont="1" applyFill="1" applyBorder="1" applyAlignment="1" applyProtection="0">
      <alignment horizontal="left" vertical="center" wrapText="1"/>
    </xf>
    <xf numFmtId="49" fontId="25" fillId="3" borderId="25" applyNumberFormat="1" applyFont="1" applyFill="1" applyBorder="1" applyAlignment="1" applyProtection="0">
      <alignment horizontal="left" vertical="center" wrapText="1"/>
    </xf>
    <xf numFmtId="49" fontId="25" fillId="3" borderId="20" applyNumberFormat="1" applyFont="1" applyFill="1" applyBorder="1" applyAlignment="1" applyProtection="0">
      <alignment horizontal="left" vertical="center" wrapText="1"/>
    </xf>
    <xf numFmtId="49" fontId="11" fillId="12" borderId="43" applyNumberFormat="1" applyFont="1" applyFill="1" applyBorder="1" applyAlignment="1" applyProtection="0">
      <alignment horizontal="center" vertical="center" wrapText="1"/>
    </xf>
    <xf numFmtId="0" fontId="26" fillId="2" borderId="20" applyNumberFormat="0" applyFont="1" applyFill="1" applyBorder="1" applyAlignment="1" applyProtection="0">
      <alignment vertical="center"/>
    </xf>
    <xf numFmtId="0" fontId="0" fillId="2" borderId="20" applyNumberFormat="0" applyFont="1" applyFill="1" applyBorder="1" applyAlignment="1" applyProtection="0">
      <alignment vertical="center" wrapText="1"/>
    </xf>
    <xf numFmtId="0" fontId="0" fillId="2" borderId="26" applyNumberFormat="0" applyFont="1" applyFill="1" applyBorder="1" applyAlignment="1" applyProtection="0">
      <alignment vertical="center" wrapText="1"/>
    </xf>
    <xf numFmtId="49" fontId="11" fillId="2" borderId="25" applyNumberFormat="1" applyFont="1" applyFill="1" applyBorder="1" applyAlignment="1" applyProtection="0">
      <alignment horizontal="center" vertical="center" wrapText="1"/>
    </xf>
    <xf numFmtId="49" fontId="8" fillId="5" borderId="47" applyNumberFormat="1" applyFont="1" applyFill="1" applyBorder="1" applyAlignment="1" applyProtection="0">
      <alignment vertical="center" wrapText="1"/>
    </xf>
    <xf numFmtId="49" fontId="11" fillId="5" borderId="26" applyNumberFormat="1" applyFont="1" applyFill="1" applyBorder="1" applyAlignment="1" applyProtection="0">
      <alignment vertical="center" wrapText="1"/>
    </xf>
    <xf numFmtId="59" fontId="11" fillId="5" borderId="25" applyNumberFormat="1" applyFont="1" applyFill="1" applyBorder="1" applyAlignment="1" applyProtection="0">
      <alignment horizontal="center" vertical="center" wrapText="1"/>
    </xf>
    <xf numFmtId="59" fontId="11" fillId="5" borderId="20" applyNumberFormat="1" applyFont="1" applyFill="1" applyBorder="1" applyAlignment="1" applyProtection="0">
      <alignment horizontal="center" vertical="center" wrapText="1"/>
    </xf>
    <xf numFmtId="59" fontId="8" fillId="5" borderId="20" applyNumberFormat="1" applyFont="1" applyFill="1" applyBorder="1" applyAlignment="1" applyProtection="0">
      <alignment horizontal="center" vertical="center" wrapText="1"/>
    </xf>
    <xf numFmtId="59" fontId="8" fillId="5" borderId="48" applyNumberFormat="1" applyFont="1" applyFill="1" applyBorder="1" applyAlignment="1" applyProtection="0">
      <alignment horizontal="center" vertical="center" wrapText="1"/>
    </xf>
    <xf numFmtId="1" fontId="11" fillId="5" borderId="25" applyNumberFormat="1" applyFont="1" applyFill="1" applyBorder="1" applyAlignment="1" applyProtection="0">
      <alignment horizontal="center" vertical="center" wrapText="1"/>
    </xf>
    <xf numFmtId="1" fontId="11" fillId="5" borderId="20" applyNumberFormat="1" applyFont="1" applyFill="1" applyBorder="1" applyAlignment="1" applyProtection="0">
      <alignment horizontal="center" vertical="center" wrapText="1"/>
    </xf>
    <xf numFmtId="1" fontId="8" fillId="5" borderId="20" applyNumberFormat="1" applyFont="1" applyFill="1" applyBorder="1" applyAlignment="1" applyProtection="0">
      <alignment horizontal="center" vertical="center" wrapText="1"/>
    </xf>
    <xf numFmtId="1" fontId="11" fillId="5" borderId="48" applyNumberFormat="1" applyFont="1" applyFill="1" applyBorder="1" applyAlignment="1" applyProtection="0">
      <alignment horizontal="center" vertical="center" wrapText="1"/>
    </xf>
    <xf numFmtId="1" fontId="11" fillId="12" borderId="49" applyNumberFormat="1" applyFont="1" applyFill="1" applyBorder="1" applyAlignment="1" applyProtection="0">
      <alignment horizontal="center" vertical="center" wrapText="1"/>
    </xf>
    <xf numFmtId="59" fontId="11" fillId="2" borderId="20" applyNumberFormat="1" applyFont="1" applyFill="1" applyBorder="1" applyAlignment="1" applyProtection="0">
      <alignment horizontal="center" vertical="center" wrapText="1"/>
    </xf>
    <xf numFmtId="59" fontId="8" fillId="2" borderId="26" applyNumberFormat="1" applyFont="1" applyFill="1" applyBorder="1" applyAlignment="1" applyProtection="0">
      <alignment horizontal="center" vertical="center" wrapText="1"/>
    </xf>
    <xf numFmtId="1" fontId="11" fillId="2" borderId="50" applyNumberFormat="1" applyFont="1" applyFill="1" applyBorder="1" applyAlignment="1" applyProtection="0">
      <alignment horizontal="center" vertical="center" wrapText="1"/>
    </xf>
    <xf numFmtId="0" fontId="10" fillId="6" borderId="51" applyNumberFormat="0" applyFont="1" applyFill="1" applyBorder="1" applyAlignment="1" applyProtection="0">
      <alignment vertical="top" wrapText="1"/>
    </xf>
    <xf numFmtId="0" fontId="0" fillId="2" borderId="52" applyNumberFormat="0" applyFont="1" applyFill="1" applyBorder="1" applyAlignment="1" applyProtection="0">
      <alignment vertical="top" wrapText="1"/>
    </xf>
    <xf numFmtId="0" fontId="0" fillId="2" borderId="53" applyNumberFormat="0" applyFont="1" applyFill="1" applyBorder="1" applyAlignment="1" applyProtection="0">
      <alignment vertical="top" wrapText="1"/>
    </xf>
    <xf numFmtId="0" fontId="0" fillId="2" borderId="54" applyNumberFormat="0" applyFont="1" applyFill="1" applyBorder="1" applyAlignment="1" applyProtection="0">
      <alignment vertical="top" wrapText="1"/>
    </xf>
    <xf numFmtId="0" fontId="10" fillId="6" borderId="55" applyNumberFormat="0" applyFont="1" applyFill="1" applyBorder="1" applyAlignment="1" applyProtection="0">
      <alignment vertical="top" wrapText="1"/>
    </xf>
    <xf numFmtId="0" fontId="0" fillId="2" borderId="56" applyNumberFormat="0" applyFont="1" applyFill="1" applyBorder="1" applyAlignment="1" applyProtection="0">
      <alignment vertical="top" wrapText="1"/>
    </xf>
    <xf numFmtId="0" fontId="0" fillId="2" borderId="57" applyNumberFormat="0" applyFont="1" applyFill="1" applyBorder="1" applyAlignment="1" applyProtection="0">
      <alignment vertical="top" wrapText="1"/>
    </xf>
    <xf numFmtId="0" fontId="0" fillId="2" borderId="58" applyNumberFormat="0" applyFont="1" applyFill="1" applyBorder="1" applyAlignment="1" applyProtection="0">
      <alignment vertical="top" wrapText="1"/>
    </xf>
    <xf numFmtId="49" fontId="8" fillId="7" borderId="47" applyNumberFormat="1" applyFont="1" applyFill="1" applyBorder="1" applyAlignment="1" applyProtection="0">
      <alignment vertical="center" wrapText="1"/>
    </xf>
    <xf numFmtId="49" fontId="11" fillId="7" borderId="26" applyNumberFormat="1" applyFont="1" applyFill="1" applyBorder="1" applyAlignment="1" applyProtection="0">
      <alignment vertical="center" wrapText="1"/>
    </xf>
    <xf numFmtId="59" fontId="11" fillId="7" borderId="25" applyNumberFormat="1" applyFont="1" applyFill="1" applyBorder="1" applyAlignment="1" applyProtection="0">
      <alignment horizontal="center" vertical="center" wrapText="1"/>
    </xf>
    <xf numFmtId="59" fontId="11" fillId="7" borderId="20" applyNumberFormat="1" applyFont="1" applyFill="1" applyBorder="1" applyAlignment="1" applyProtection="0">
      <alignment horizontal="center" vertical="center" wrapText="1"/>
    </xf>
    <xf numFmtId="59" fontId="8" fillId="7" borderId="20" applyNumberFormat="1" applyFont="1" applyFill="1" applyBorder="1" applyAlignment="1" applyProtection="0">
      <alignment horizontal="center" vertical="center" wrapText="1"/>
    </xf>
    <xf numFmtId="59" fontId="8" fillId="7" borderId="48" applyNumberFormat="1" applyFont="1" applyFill="1" applyBorder="1" applyAlignment="1" applyProtection="0">
      <alignment horizontal="center" vertical="center" wrapText="1"/>
    </xf>
    <xf numFmtId="1" fontId="11" fillId="7" borderId="25" applyNumberFormat="1" applyFont="1" applyFill="1" applyBorder="1" applyAlignment="1" applyProtection="0">
      <alignment horizontal="center" vertical="center" wrapText="1"/>
    </xf>
    <xf numFmtId="1" fontId="11" fillId="7" borderId="20" applyNumberFormat="1" applyFont="1" applyFill="1" applyBorder="1" applyAlignment="1" applyProtection="0">
      <alignment horizontal="center" vertical="center" wrapText="1"/>
    </xf>
    <xf numFmtId="1" fontId="8" fillId="7" borderId="20" applyNumberFormat="1" applyFont="1" applyFill="1" applyBorder="1" applyAlignment="1" applyProtection="0">
      <alignment horizontal="center" vertical="center" wrapText="1"/>
    </xf>
    <xf numFmtId="1" fontId="11" fillId="7" borderId="48" applyNumberFormat="1" applyFont="1" applyFill="1" applyBorder="1" applyAlignment="1" applyProtection="0">
      <alignment horizontal="center" vertical="center" wrapText="1"/>
    </xf>
    <xf numFmtId="59" fontId="8" fillId="2" borderId="20" applyNumberFormat="1" applyFont="1" applyFill="1" applyBorder="1" applyAlignment="1" applyProtection="0">
      <alignment horizontal="center" vertical="center" wrapText="1"/>
    </xf>
    <xf numFmtId="49" fontId="28" fillId="14" borderId="59" applyNumberFormat="1" applyFont="1" applyFill="1" applyBorder="1" applyAlignment="1" applyProtection="0">
      <alignment horizontal="right" vertical="center" wrapText="1"/>
    </xf>
    <xf numFmtId="59" fontId="29" fillId="14" borderId="21" applyNumberFormat="1" applyFont="1" applyFill="1" applyBorder="1" applyAlignment="1" applyProtection="0">
      <alignment horizontal="center" vertical="center" wrapText="1"/>
    </xf>
    <xf numFmtId="59" fontId="8" fillId="2" borderId="28" applyNumberFormat="1" applyFont="1" applyFill="1" applyBorder="1" applyAlignment="1" applyProtection="0">
      <alignment horizontal="center" vertical="center" wrapText="1"/>
    </xf>
    <xf numFmtId="49" fontId="8" fillId="8" borderId="47" applyNumberFormat="1" applyFont="1" applyFill="1" applyBorder="1" applyAlignment="1" applyProtection="0">
      <alignment vertical="center" wrapText="1"/>
    </xf>
    <xf numFmtId="49" fontId="11" fillId="8" borderId="26" applyNumberFormat="1" applyFont="1" applyFill="1" applyBorder="1" applyAlignment="1" applyProtection="0">
      <alignment vertical="center" wrapText="1"/>
    </xf>
    <xf numFmtId="59" fontId="11" fillId="8" borderId="25" applyNumberFormat="1" applyFont="1" applyFill="1" applyBorder="1" applyAlignment="1" applyProtection="0">
      <alignment horizontal="center" vertical="center" wrapText="1"/>
    </xf>
    <xf numFmtId="59" fontId="11" fillId="8" borderId="20" applyNumberFormat="1" applyFont="1" applyFill="1" applyBorder="1" applyAlignment="1" applyProtection="0">
      <alignment horizontal="center" vertical="center" wrapText="1"/>
    </xf>
    <xf numFmtId="59" fontId="8" fillId="8" borderId="20" applyNumberFormat="1" applyFont="1" applyFill="1" applyBorder="1" applyAlignment="1" applyProtection="0">
      <alignment horizontal="center" vertical="center" wrapText="1"/>
    </xf>
    <xf numFmtId="59" fontId="8" fillId="8" borderId="48" applyNumberFormat="1" applyFont="1" applyFill="1" applyBorder="1" applyAlignment="1" applyProtection="0">
      <alignment horizontal="center" vertical="center" wrapText="1"/>
    </xf>
    <xf numFmtId="1" fontId="11" fillId="8" borderId="25" applyNumberFormat="1" applyFont="1" applyFill="1" applyBorder="1" applyAlignment="1" applyProtection="0">
      <alignment horizontal="center" vertical="center" wrapText="1"/>
    </xf>
    <xf numFmtId="1" fontId="11" fillId="8" borderId="20" applyNumberFormat="1" applyFont="1" applyFill="1" applyBorder="1" applyAlignment="1" applyProtection="0">
      <alignment horizontal="center" vertical="center" wrapText="1"/>
    </xf>
    <xf numFmtId="1" fontId="8" fillId="8" borderId="20" applyNumberFormat="1" applyFont="1" applyFill="1" applyBorder="1" applyAlignment="1" applyProtection="0">
      <alignment horizontal="center" vertical="center" wrapText="1"/>
    </xf>
    <xf numFmtId="1" fontId="11" fillId="8" borderId="48" applyNumberFormat="1" applyFont="1" applyFill="1" applyBorder="1" applyAlignment="1" applyProtection="0">
      <alignment horizontal="center" vertical="center" wrapText="1"/>
    </xf>
    <xf numFmtId="1" fontId="11" fillId="12" borderId="50" applyNumberFormat="1" applyFont="1" applyFill="1" applyBorder="1" applyAlignment="1" applyProtection="0">
      <alignment horizontal="center" vertical="center" wrapText="1"/>
    </xf>
    <xf numFmtId="49" fontId="8" fillId="3" borderId="29" applyNumberFormat="1" applyFont="1" applyFill="1" applyBorder="1" applyAlignment="1" applyProtection="0">
      <alignment horizontal="left" vertical="center" wrapText="1"/>
    </xf>
    <xf numFmtId="59" fontId="11" fillId="2" borderId="29" applyNumberFormat="1" applyFont="1" applyFill="1" applyBorder="1" applyAlignment="1" applyProtection="0">
      <alignment horizontal="center" vertical="center" wrapText="1"/>
    </xf>
    <xf numFmtId="59" fontId="8" fillId="2" borderId="29" applyNumberFormat="1" applyFont="1" applyFill="1" applyBorder="1" applyAlignment="1" applyProtection="0">
      <alignment horizontal="center" vertical="center" wrapText="1"/>
    </xf>
    <xf numFmtId="1" fontId="11" fillId="2" borderId="47" applyNumberFormat="1" applyFont="1" applyFill="1" applyBorder="1" applyAlignment="1" applyProtection="0">
      <alignment horizontal="center" vertical="center" wrapText="1"/>
    </xf>
    <xf numFmtId="0" fontId="0" fillId="2" borderId="51" applyNumberFormat="0" applyFont="1" applyFill="1" applyBorder="1" applyAlignment="1" applyProtection="0">
      <alignment vertical="top" wrapText="1"/>
    </xf>
    <xf numFmtId="0" fontId="0" fillId="2" borderId="55" applyNumberFormat="0" applyFont="1" applyFill="1" applyBorder="1" applyAlignment="1" applyProtection="0">
      <alignment vertical="top" wrapText="1"/>
    </xf>
    <xf numFmtId="49" fontId="11" fillId="9" borderId="47" applyNumberFormat="1" applyFont="1" applyFill="1" applyBorder="1" applyAlignment="1" applyProtection="0">
      <alignment vertical="center" wrapText="1"/>
    </xf>
    <xf numFmtId="49" fontId="11" fillId="9" borderId="26" applyNumberFormat="1" applyFont="1" applyFill="1" applyBorder="1" applyAlignment="1" applyProtection="0">
      <alignment vertical="center" wrapText="1"/>
    </xf>
    <xf numFmtId="59" fontId="11" fillId="9" borderId="25" applyNumberFormat="1" applyFont="1" applyFill="1" applyBorder="1" applyAlignment="1" applyProtection="0">
      <alignment horizontal="center" vertical="center" wrapText="1"/>
    </xf>
    <xf numFmtId="59" fontId="11" fillId="9" borderId="20" applyNumberFormat="1" applyFont="1" applyFill="1" applyBorder="1" applyAlignment="1" applyProtection="0">
      <alignment horizontal="center" vertical="center" wrapText="1"/>
    </xf>
    <xf numFmtId="59" fontId="8" fillId="9" borderId="20" applyNumberFormat="1" applyFont="1" applyFill="1" applyBorder="1" applyAlignment="1" applyProtection="0">
      <alignment horizontal="center" vertical="center" wrapText="1"/>
    </xf>
    <xf numFmtId="59" fontId="8" fillId="9" borderId="48" applyNumberFormat="1" applyFont="1" applyFill="1" applyBorder="1" applyAlignment="1" applyProtection="0">
      <alignment horizontal="center" vertical="center" wrapText="1"/>
    </xf>
    <xf numFmtId="1" fontId="11" fillId="9" borderId="25" applyNumberFormat="1" applyFont="1" applyFill="1" applyBorder="1" applyAlignment="1" applyProtection="0">
      <alignment horizontal="center" vertical="center" wrapText="1"/>
    </xf>
    <xf numFmtId="1" fontId="11" fillId="9" borderId="20" applyNumberFormat="1" applyFont="1" applyFill="1" applyBorder="1" applyAlignment="1" applyProtection="0">
      <alignment horizontal="center" vertical="center" wrapText="1"/>
    </xf>
    <xf numFmtId="1" fontId="8" fillId="9" borderId="20" applyNumberFormat="1" applyFont="1" applyFill="1" applyBorder="1" applyAlignment="1" applyProtection="0">
      <alignment horizontal="center" vertical="center" wrapText="1"/>
    </xf>
    <xf numFmtId="1" fontId="11" fillId="9" borderId="48" applyNumberFormat="1" applyFont="1" applyFill="1" applyBorder="1" applyAlignment="1" applyProtection="0">
      <alignment horizontal="center" vertical="center" wrapText="1"/>
    </xf>
    <xf numFmtId="49" fontId="8" fillId="3" borderId="21" applyNumberFormat="1" applyFont="1" applyFill="1" applyBorder="1" applyAlignment="1" applyProtection="0">
      <alignment horizontal="left" vertical="center" wrapText="1"/>
    </xf>
    <xf numFmtId="59" fontId="11" fillId="2" borderId="21" applyNumberFormat="1" applyFont="1" applyFill="1" applyBorder="1" applyAlignment="1" applyProtection="0">
      <alignment horizontal="center" vertical="center" wrapText="1"/>
    </xf>
    <xf numFmtId="59" fontId="8" fillId="2" borderId="21" applyNumberFormat="1" applyFont="1" applyFill="1" applyBorder="1" applyAlignment="1" applyProtection="0">
      <alignment horizontal="center" vertical="center" wrapText="1"/>
    </xf>
    <xf numFmtId="49" fontId="3" fillId="3" borderId="22" applyNumberFormat="1" applyFont="1" applyFill="1" applyBorder="1" applyAlignment="1" applyProtection="0">
      <alignment horizontal="left" vertical="center" wrapText="1"/>
    </xf>
    <xf numFmtId="49" fontId="11" fillId="2" borderId="25" applyNumberFormat="1" applyFont="1" applyFill="1" applyBorder="1" applyAlignment="1" applyProtection="0">
      <alignment vertical="center" wrapText="1"/>
    </xf>
    <xf numFmtId="49" fontId="12" fillId="3" borderId="32" applyNumberFormat="1" applyFont="1" applyFill="1" applyBorder="1" applyAlignment="1" applyProtection="0">
      <alignment horizontal="center" vertical="center" wrapText="1"/>
    </xf>
    <xf numFmtId="49" fontId="8" fillId="10" borderId="47" applyNumberFormat="1" applyFont="1" applyFill="1" applyBorder="1" applyAlignment="1" applyProtection="0">
      <alignment vertical="center" wrapText="1"/>
    </xf>
    <xf numFmtId="49" fontId="11" fillId="10" borderId="26" applyNumberFormat="1" applyFont="1" applyFill="1" applyBorder="1" applyAlignment="1" applyProtection="0">
      <alignment horizontal="left" vertical="center" wrapText="1"/>
    </xf>
    <xf numFmtId="59" fontId="11" fillId="10" borderId="25" applyNumberFormat="1" applyFont="1" applyFill="1" applyBorder="1" applyAlignment="1" applyProtection="0">
      <alignment horizontal="center" vertical="center" wrapText="1"/>
    </xf>
    <xf numFmtId="59" fontId="11" fillId="10" borderId="20" applyNumberFormat="1" applyFont="1" applyFill="1" applyBorder="1" applyAlignment="1" applyProtection="0">
      <alignment horizontal="center" vertical="center" wrapText="1"/>
    </xf>
    <xf numFmtId="59" fontId="8" fillId="10" borderId="20" applyNumberFormat="1" applyFont="1" applyFill="1" applyBorder="1" applyAlignment="1" applyProtection="0">
      <alignment horizontal="center" vertical="center" wrapText="1"/>
    </xf>
    <xf numFmtId="59" fontId="8" fillId="10" borderId="48" applyNumberFormat="1" applyFont="1" applyFill="1" applyBorder="1" applyAlignment="1" applyProtection="0">
      <alignment horizontal="center" vertical="center" wrapText="1"/>
    </xf>
    <xf numFmtId="1" fontId="11" fillId="10" borderId="25" applyNumberFormat="1" applyFont="1" applyFill="1" applyBorder="1" applyAlignment="1" applyProtection="0">
      <alignment horizontal="center" vertical="center" wrapText="1"/>
    </xf>
    <xf numFmtId="1" fontId="11" fillId="10" borderId="20" applyNumberFormat="1" applyFont="1" applyFill="1" applyBorder="1" applyAlignment="1" applyProtection="0">
      <alignment horizontal="center" vertical="center" wrapText="1"/>
    </xf>
    <xf numFmtId="1" fontId="8" fillId="10" borderId="20" applyNumberFormat="1" applyFont="1" applyFill="1" applyBorder="1" applyAlignment="1" applyProtection="0">
      <alignment horizontal="center" vertical="center" wrapText="1"/>
    </xf>
    <xf numFmtId="1" fontId="11" fillId="10" borderId="48" applyNumberFormat="1" applyFont="1" applyFill="1" applyBorder="1" applyAlignment="1" applyProtection="0">
      <alignment horizontal="center" vertical="center" wrapText="1"/>
    </xf>
    <xf numFmtId="49" fontId="11" fillId="10" borderId="26" applyNumberFormat="1" applyFont="1" applyFill="1" applyBorder="1" applyAlignment="1" applyProtection="0">
      <alignment vertical="center" wrapText="1"/>
    </xf>
    <xf numFmtId="49" fontId="8" fillId="11" borderId="47" applyNumberFormat="1" applyFont="1" applyFill="1" applyBorder="1" applyAlignment="1" applyProtection="0">
      <alignment vertical="center" wrapText="1"/>
    </xf>
    <xf numFmtId="49" fontId="11" fillId="11" borderId="26" applyNumberFormat="1" applyFont="1" applyFill="1" applyBorder="1" applyAlignment="1" applyProtection="0">
      <alignment vertical="center" wrapText="1"/>
    </xf>
    <xf numFmtId="59" fontId="11" fillId="11" borderId="25" applyNumberFormat="1" applyFont="1" applyFill="1" applyBorder="1" applyAlignment="1" applyProtection="0">
      <alignment horizontal="center" vertical="center" wrapText="1"/>
    </xf>
    <xf numFmtId="59" fontId="11" fillId="11" borderId="20" applyNumberFormat="1" applyFont="1" applyFill="1" applyBorder="1" applyAlignment="1" applyProtection="0">
      <alignment horizontal="center" vertical="center" wrapText="1"/>
    </xf>
    <xf numFmtId="59" fontId="8" fillId="11" borderId="20" applyNumberFormat="1" applyFont="1" applyFill="1" applyBorder="1" applyAlignment="1" applyProtection="0">
      <alignment horizontal="center" vertical="center" wrapText="1"/>
    </xf>
    <xf numFmtId="59" fontId="8" fillId="11" borderId="48" applyNumberFormat="1" applyFont="1" applyFill="1" applyBorder="1" applyAlignment="1" applyProtection="0">
      <alignment horizontal="center" vertical="center" wrapText="1"/>
    </xf>
    <xf numFmtId="1" fontId="11" fillId="11" borderId="25" applyNumberFormat="1" applyFont="1" applyFill="1" applyBorder="1" applyAlignment="1" applyProtection="0">
      <alignment horizontal="center" vertical="center" wrapText="1"/>
    </xf>
    <xf numFmtId="1" fontId="11" fillId="11" borderId="20" applyNumberFormat="1" applyFont="1" applyFill="1" applyBorder="1" applyAlignment="1" applyProtection="0">
      <alignment horizontal="center" vertical="center" wrapText="1"/>
    </xf>
    <xf numFmtId="1" fontId="8" fillId="11" borderId="20" applyNumberFormat="1" applyFont="1" applyFill="1" applyBorder="1" applyAlignment="1" applyProtection="0">
      <alignment horizontal="center" vertical="center" wrapText="1"/>
    </xf>
    <xf numFmtId="1" fontId="11" fillId="11" borderId="48" applyNumberFormat="1" applyFont="1" applyFill="1" applyBorder="1" applyAlignment="1" applyProtection="0">
      <alignment horizontal="center" vertical="center" wrapText="1"/>
    </xf>
    <xf numFmtId="0" fontId="11" fillId="2" borderId="20" applyNumberFormat="0" applyFont="1" applyFill="1" applyBorder="1" applyAlignment="1" applyProtection="0">
      <alignment horizontal="center" vertical="center" wrapText="1"/>
    </xf>
    <xf numFmtId="1" fontId="11" fillId="2" borderId="26" applyNumberFormat="1" applyFont="1" applyFill="1" applyBorder="1" applyAlignment="1" applyProtection="0">
      <alignment horizontal="center" vertical="center" wrapText="1"/>
    </xf>
    <xf numFmtId="49" fontId="22" fillId="2" borderId="20" applyNumberFormat="1" applyFont="1" applyFill="1" applyBorder="1" applyAlignment="1" applyProtection="0">
      <alignment vertical="center" wrapText="1"/>
    </xf>
    <xf numFmtId="0" fontId="11" fillId="2" borderId="26" applyNumberFormat="0" applyFont="1" applyFill="1" applyBorder="1" applyAlignment="1" applyProtection="0">
      <alignment horizontal="right" vertical="center" wrapText="1"/>
    </xf>
    <xf numFmtId="59" fontId="8" fillId="2" borderId="25" applyNumberFormat="1" applyFont="1" applyFill="1" applyBorder="1" applyAlignment="1" applyProtection="0">
      <alignment horizontal="center" vertical="center" wrapText="1"/>
    </xf>
    <xf numFmtId="59" fontId="15" fillId="2" borderId="20" applyNumberFormat="1" applyFont="1" applyFill="1" applyBorder="1" applyAlignment="1" applyProtection="0">
      <alignment horizontal="center" vertical="center" wrapText="1"/>
    </xf>
    <xf numFmtId="59" fontId="0" fillId="2" borderId="20" applyNumberFormat="1" applyFont="1" applyFill="1" applyBorder="1" applyAlignment="1" applyProtection="0">
      <alignment horizontal="center" vertical="center" wrapText="1"/>
    </xf>
    <xf numFmtId="59" fontId="0" fillId="2" borderId="26" applyNumberFormat="1" applyFont="1" applyFill="1" applyBorder="1" applyAlignment="1" applyProtection="0">
      <alignment horizontal="center" vertical="center" wrapText="1"/>
    </xf>
    <xf numFmtId="1" fontId="8" fillId="2" borderId="27" applyNumberFormat="1" applyFont="1" applyFill="1" applyBorder="1" applyAlignment="1" applyProtection="0">
      <alignment horizontal="center" vertical="center" wrapText="1"/>
    </xf>
    <xf numFmtId="1" fontId="8" fillId="2" borderId="21" applyNumberFormat="1" applyFont="1" applyFill="1" applyBorder="1" applyAlignment="1" applyProtection="0">
      <alignment horizontal="center" vertical="center" wrapText="1"/>
    </xf>
    <xf numFmtId="1" fontId="8" fillId="2" borderId="28" applyNumberFormat="1" applyFont="1" applyFill="1" applyBorder="1" applyAlignment="1" applyProtection="0">
      <alignment horizontal="center" vertical="center" wrapText="1"/>
    </xf>
    <xf numFmtId="0" fontId="22" fillId="12" borderId="43" applyNumberFormat="0" applyFont="1" applyFill="1" applyBorder="1" applyAlignment="1" applyProtection="0">
      <alignment horizontal="center" vertical="center" wrapText="1"/>
    </xf>
    <xf numFmtId="1" fontId="8" fillId="2" borderId="25" applyNumberFormat="1" applyFont="1" applyFill="1" applyBorder="1" applyAlignment="1" applyProtection="0">
      <alignment horizontal="center" vertical="center" wrapText="1"/>
    </xf>
    <xf numFmtId="1" fontId="8" fillId="2" borderId="20" applyNumberFormat="1" applyFont="1" applyFill="1" applyBorder="1" applyAlignment="1" applyProtection="0">
      <alignment horizontal="center" vertical="center" wrapText="1"/>
    </xf>
    <xf numFmtId="1" fontId="8" fillId="2" borderId="26" applyNumberFormat="1" applyFont="1" applyFill="1" applyBorder="1" applyAlignment="1" applyProtection="0">
      <alignment horizontal="center" vertical="center" wrapText="1"/>
    </xf>
    <xf numFmtId="0" fontId="11" fillId="2" borderId="27" applyNumberFormat="0" applyFont="1" applyFill="1" applyBorder="1" applyAlignment="1" applyProtection="0">
      <alignment horizontal="center" vertical="center" wrapText="1"/>
    </xf>
    <xf numFmtId="0" fontId="11" fillId="2" borderId="21" applyNumberFormat="0" applyFont="1" applyFill="1" applyBorder="1" applyAlignment="1" applyProtection="0">
      <alignment horizontal="center" vertical="center" wrapText="1"/>
    </xf>
    <xf numFmtId="49" fontId="28" fillId="14" borderId="36" applyNumberFormat="1" applyFont="1" applyFill="1" applyBorder="1" applyAlignment="1" applyProtection="0">
      <alignment horizontal="center" vertical="center" wrapText="1"/>
    </xf>
    <xf numFmtId="59" fontId="0" fillId="2" borderId="28" applyNumberFormat="1" applyFont="1" applyFill="1" applyBorder="1" applyAlignment="1" applyProtection="0">
      <alignment horizontal="center" vertical="center" wrapText="1"/>
    </xf>
    <xf numFmtId="0" fontId="8" fillId="3" borderId="25" applyNumberFormat="0" applyFont="1" applyFill="1" applyBorder="1" applyAlignment="1" applyProtection="0">
      <alignment horizontal="center" vertical="center" wrapText="1"/>
    </xf>
    <xf numFmtId="0" fontId="8" fillId="3" borderId="35" applyNumberFormat="0" applyFont="1" applyFill="1" applyBorder="1" applyAlignment="1" applyProtection="0">
      <alignment horizontal="center" vertical="center" wrapText="1"/>
    </xf>
    <xf numFmtId="49" fontId="3" fillId="12" borderId="26" applyNumberFormat="1" applyFont="1" applyFill="1" applyBorder="1" applyAlignment="1" applyProtection="0">
      <alignment horizontal="left" vertical="center" wrapText="1"/>
    </xf>
    <xf numFmtId="0" fontId="31" fillId="2" borderId="27" applyNumberFormat="0" applyFont="1" applyFill="1" applyBorder="1" applyAlignment="1" applyProtection="0">
      <alignment horizontal="center" vertical="center" wrapText="1"/>
    </xf>
    <xf numFmtId="0" fontId="31" fillId="2" borderId="21" applyNumberFormat="0" applyFont="1" applyFill="1" applyBorder="1" applyAlignment="1" applyProtection="0">
      <alignment horizontal="center" vertical="center" wrapText="1"/>
    </xf>
    <xf numFmtId="59" fontId="22" fillId="2" borderId="28" applyNumberFormat="1" applyFont="1" applyFill="1" applyBorder="1" applyAlignment="1" applyProtection="0">
      <alignment horizontal="center" vertical="center" wrapText="1"/>
    </xf>
    <xf numFmtId="0" fontId="22" fillId="3" borderId="25" applyNumberFormat="0" applyFont="1" applyFill="1" applyBorder="1" applyAlignment="1" applyProtection="0">
      <alignment horizontal="center" vertical="center" wrapText="1"/>
    </xf>
    <xf numFmtId="0" fontId="22" fillId="3" borderId="35" applyNumberFormat="0" applyFont="1" applyFill="1" applyBorder="1" applyAlignment="1" applyProtection="0">
      <alignment horizontal="center" vertical="center" wrapText="1"/>
    </xf>
    <xf numFmtId="0" fontId="22" fillId="12" borderId="26" applyNumberFormat="0" applyFont="1" applyFill="1" applyBorder="1" applyAlignment="1" applyProtection="0">
      <alignment horizontal="center" vertical="center" wrapText="1"/>
    </xf>
    <xf numFmtId="0" fontId="22" fillId="2" borderId="25" applyNumberFormat="0" applyFont="1" applyFill="1" applyBorder="1" applyAlignment="1" applyProtection="0">
      <alignment horizontal="center" vertical="center" wrapText="1"/>
    </xf>
    <xf numFmtId="0" fontId="22" fillId="2" borderId="20" applyNumberFormat="0" applyFont="1" applyFill="1" applyBorder="1" applyAlignment="1" applyProtection="0">
      <alignment horizontal="center" vertical="center" wrapText="1"/>
    </xf>
    <xf numFmtId="0" fontId="22" fillId="2" borderId="26" applyNumberFormat="0" applyFont="1" applyFill="1" applyBorder="1" applyAlignment="1" applyProtection="0">
      <alignment horizontal="center" vertical="center" wrapText="1"/>
    </xf>
    <xf numFmtId="0" fontId="0" fillId="2" borderId="60" applyNumberFormat="0" applyFont="1" applyFill="1" applyBorder="1" applyAlignment="1" applyProtection="0">
      <alignment vertical="top" wrapText="1"/>
    </xf>
    <xf numFmtId="0" fontId="0" fillId="2" borderId="61" applyNumberFormat="0" applyFont="1" applyFill="1" applyBorder="1" applyAlignment="1" applyProtection="0">
      <alignment vertical="top" wrapText="1"/>
    </xf>
    <xf numFmtId="0" fontId="0" fillId="2" borderId="62" applyNumberFormat="0" applyFont="1" applyFill="1" applyBorder="1" applyAlignment="1" applyProtection="0">
      <alignment vertical="top" wrapText="1"/>
    </xf>
    <xf numFmtId="49" fontId="3" fillId="3" borderId="35" applyNumberFormat="1" applyFont="1" applyFill="1" applyBorder="1" applyAlignment="1" applyProtection="0">
      <alignment horizontal="left" vertical="center" wrapText="1"/>
    </xf>
    <xf numFmtId="49" fontId="12" fillId="2" borderId="22" applyNumberFormat="1" applyFont="1" applyFill="1" applyBorder="1" applyAlignment="1" applyProtection="0">
      <alignment horizontal="center" vertical="center" wrapText="1"/>
    </xf>
    <xf numFmtId="49" fontId="12" fillId="2" borderId="29" applyNumberFormat="1" applyFont="1" applyFill="1" applyBorder="1" applyAlignment="1" applyProtection="0">
      <alignment horizontal="center" vertical="center" wrapText="1"/>
    </xf>
    <xf numFmtId="49" fontId="12" fillId="2" borderId="42" applyNumberFormat="1" applyFont="1" applyFill="1" applyBorder="1" applyAlignment="1" applyProtection="0">
      <alignment horizontal="center" vertical="center" wrapText="1"/>
    </xf>
    <xf numFmtId="0" fontId="8" fillId="12" borderId="25" applyNumberFormat="0" applyFont="1" applyFill="1" applyBorder="1" applyAlignment="1" applyProtection="0">
      <alignment horizontal="center" vertical="center" wrapText="1"/>
    </xf>
    <xf numFmtId="0" fontId="31" fillId="2" borderId="35" applyNumberFormat="0" applyFont="1" applyFill="1" applyBorder="1" applyAlignment="1" applyProtection="0">
      <alignment horizontal="center" vertical="center" wrapText="1"/>
    </xf>
    <xf numFmtId="59" fontId="22" fillId="2" borderId="35" applyNumberFormat="1" applyFont="1" applyFill="1" applyBorder="1" applyAlignment="1" applyProtection="0">
      <alignment horizontal="center" vertical="center" wrapText="1"/>
    </xf>
    <xf numFmtId="0" fontId="22" fillId="3" borderId="26" applyNumberFormat="0" applyFont="1" applyFill="1" applyBorder="1" applyAlignment="1" applyProtection="0">
      <alignment horizontal="center" vertical="center" wrapText="1"/>
    </xf>
    <xf numFmtId="0" fontId="29" fillId="14" borderId="21" applyNumberFormat="1" applyFont="1" applyFill="1" applyBorder="1" applyAlignment="1" applyProtection="0">
      <alignment horizontal="center" vertical="center" wrapText="1"/>
    </xf>
    <xf numFmtId="0" fontId="22" fillId="3" borderId="28" applyNumberFormat="0" applyFont="1" applyFill="1" applyBorder="1" applyAlignment="1" applyProtection="0">
      <alignment horizontal="center" vertical="center" wrapText="1"/>
    </xf>
    <xf numFmtId="49" fontId="8" fillId="2" borderId="20" applyNumberFormat="1" applyFont="1" applyFill="1" applyBorder="1" applyAlignment="1" applyProtection="0">
      <alignment vertical="center" wrapText="1"/>
    </xf>
    <xf numFmtId="49" fontId="11" fillId="2" borderId="26" applyNumberFormat="1" applyFont="1" applyFill="1" applyBorder="1" applyAlignment="1" applyProtection="0">
      <alignment vertical="center" wrapText="1"/>
    </xf>
    <xf numFmtId="49" fontId="8" fillId="2" borderId="20" applyNumberFormat="1" applyFont="1" applyFill="1" applyBorder="1" applyAlignment="1" applyProtection="0">
      <alignment horizontal="center" vertical="center" wrapText="1"/>
    </xf>
    <xf numFmtId="49" fontId="8" fillId="2" borderId="32" applyNumberFormat="1" applyFont="1" applyFill="1" applyBorder="1" applyAlignment="1" applyProtection="0">
      <alignment horizontal="center" vertical="center" wrapText="1"/>
    </xf>
    <xf numFmtId="0" fontId="8" fillId="12" borderId="43" applyNumberFormat="0" applyFont="1" applyFill="1" applyBorder="1" applyAlignment="1" applyProtection="0">
      <alignment horizontal="center" vertical="center" wrapText="1"/>
    </xf>
    <xf numFmtId="59" fontId="22" fillId="2" borderId="42" applyNumberFormat="1" applyFont="1" applyFill="1" applyBorder="1" applyAlignment="1" applyProtection="0">
      <alignment horizontal="center" vertical="center" wrapText="1"/>
    </xf>
    <xf numFmtId="0" fontId="22" fillId="12" borderId="25" applyNumberFormat="0" applyFont="1" applyFill="1" applyBorder="1" applyAlignment="1" applyProtection="0">
      <alignment horizontal="center" vertical="center" wrapText="1"/>
    </xf>
    <xf numFmtId="0" fontId="22" fillId="3" borderId="29" applyNumberFormat="0" applyFont="1" applyFill="1" applyBorder="1" applyAlignment="1" applyProtection="0">
      <alignment horizontal="center" vertical="center" wrapText="1"/>
    </xf>
    <xf numFmtId="49" fontId="3" fillId="2" borderId="25" applyNumberFormat="1" applyFont="1" applyFill="1" applyBorder="1" applyAlignment="1" applyProtection="0">
      <alignment horizontal="left" vertical="center" wrapText="1"/>
    </xf>
    <xf numFmtId="49" fontId="3" fillId="2" borderId="20" applyNumberFormat="1" applyFont="1" applyFill="1" applyBorder="1" applyAlignment="1" applyProtection="0">
      <alignment horizontal="left" vertical="center" wrapText="1"/>
    </xf>
    <xf numFmtId="49" fontId="11" fillId="2" borderId="20" applyNumberFormat="1" applyFont="1" applyFill="1" applyBorder="1" applyAlignment="1" applyProtection="0">
      <alignment horizontal="center" vertical="center" wrapText="1"/>
    </xf>
    <xf numFmtId="49" fontId="11" fillId="2" borderId="26" applyNumberFormat="1" applyFont="1" applyFill="1" applyBorder="1" applyAlignment="1" applyProtection="0">
      <alignment horizontal="center" vertical="center" wrapText="1"/>
    </xf>
    <xf numFmtId="49" fontId="25" fillId="2" borderId="25" applyNumberFormat="1" applyFont="1" applyFill="1" applyBorder="1" applyAlignment="1" applyProtection="0">
      <alignment horizontal="left" vertical="center" wrapText="1"/>
    </xf>
    <xf numFmtId="49" fontId="25" fillId="2" borderId="20" applyNumberFormat="1" applyFont="1" applyFill="1" applyBorder="1" applyAlignment="1" applyProtection="0">
      <alignment horizontal="left" vertical="center" wrapText="1"/>
    </xf>
    <xf numFmtId="1" fontId="8" fillId="5" borderId="48" applyNumberFormat="1" applyFont="1" applyFill="1" applyBorder="1" applyAlignment="1" applyProtection="0">
      <alignment horizontal="center" vertical="center" wrapText="1"/>
    </xf>
    <xf numFmtId="1" fontId="8" fillId="7" borderId="48" applyNumberFormat="1" applyFont="1" applyFill="1" applyBorder="1" applyAlignment="1" applyProtection="0">
      <alignment horizontal="center" vertical="center" wrapText="1"/>
    </xf>
    <xf numFmtId="1" fontId="8" fillId="8" borderId="48" applyNumberFormat="1" applyFont="1" applyFill="1" applyBorder="1" applyAlignment="1" applyProtection="0">
      <alignment horizontal="center" vertical="center" wrapText="1"/>
    </xf>
    <xf numFmtId="1" fontId="8" fillId="9" borderId="48" applyNumberFormat="1" applyFont="1" applyFill="1" applyBorder="1" applyAlignment="1" applyProtection="0">
      <alignment horizontal="center" vertical="center" wrapText="1"/>
    </xf>
    <xf numFmtId="1" fontId="8" fillId="10" borderId="48" applyNumberFormat="1" applyFont="1" applyFill="1" applyBorder="1" applyAlignment="1" applyProtection="0">
      <alignment horizontal="center" vertical="center" wrapText="1"/>
    </xf>
    <xf numFmtId="1" fontId="8" fillId="11" borderId="48" applyNumberFormat="1" applyFont="1" applyFill="1" applyBorder="1" applyAlignment="1" applyProtection="0">
      <alignment horizontal="center" vertical="center" wrapText="1"/>
    </xf>
    <xf numFmtId="1" fontId="8" fillId="2" borderId="32" applyNumberFormat="1" applyFont="1" applyFill="1" applyBorder="1" applyAlignment="1" applyProtection="0">
      <alignment horizontal="center" vertical="center" wrapText="1"/>
    </xf>
    <xf numFmtId="0" fontId="0" fillId="2" borderId="26" applyNumberFormat="0" applyFont="1" applyFill="1" applyBorder="1" applyAlignment="1" applyProtection="0">
      <alignment vertical="top" wrapText="1"/>
    </xf>
    <xf numFmtId="0" fontId="8" fillId="2" borderId="27" applyNumberFormat="0" applyFont="1" applyFill="1" applyBorder="1" applyAlignment="1" applyProtection="0">
      <alignment horizontal="center" vertical="center" wrapText="1"/>
    </xf>
    <xf numFmtId="0" fontId="8" fillId="2" borderId="21" applyNumberFormat="0" applyFont="1" applyFill="1" applyBorder="1" applyAlignment="1" applyProtection="0">
      <alignment horizontal="center" vertical="center" wrapText="1"/>
    </xf>
    <xf numFmtId="0" fontId="8" fillId="2" borderId="28" applyNumberFormat="0" applyFont="1" applyFill="1" applyBorder="1" applyAlignment="1" applyProtection="0">
      <alignment horizontal="center" vertical="center" wrapText="1"/>
    </xf>
    <xf numFmtId="0" fontId="8" fillId="2" borderId="29" applyNumberFormat="0" applyFont="1" applyFill="1" applyBorder="1" applyAlignment="1" applyProtection="0">
      <alignment horizontal="center" vertical="center" wrapText="1"/>
    </xf>
    <xf numFmtId="0" fontId="8" fillId="12" borderId="26" applyNumberFormat="0" applyFont="1" applyFill="1" applyBorder="1" applyAlignment="1" applyProtection="0">
      <alignment horizontal="center" vertical="center" wrapText="1"/>
    </xf>
    <xf numFmtId="0" fontId="22" fillId="12" borderId="20"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3" fillId="2" borderId="32" applyNumberFormat="1" applyFont="1" applyFill="1" applyBorder="1" applyAlignment="1" applyProtection="0">
      <alignment horizontal="left" vertical="center"/>
    </xf>
    <xf numFmtId="49" fontId="23" fillId="2" borderId="32" applyNumberFormat="1" applyFont="1" applyFill="1" applyBorder="1" applyAlignment="1" applyProtection="0">
      <alignment horizontal="left" vertical="center"/>
    </xf>
    <xf numFmtId="0" fontId="23" fillId="2" borderId="33" applyNumberFormat="0" applyFont="1" applyFill="1" applyBorder="1" applyAlignment="1" applyProtection="0">
      <alignment horizontal="left" vertical="center"/>
    </xf>
    <xf numFmtId="49" fontId="8" fillId="2" borderId="32" applyNumberFormat="1" applyFont="1" applyFill="1" applyBorder="1" applyAlignment="1" applyProtection="0">
      <alignment horizontal="left" vertical="center"/>
    </xf>
    <xf numFmtId="0" fontId="9" fillId="2" borderId="38" applyNumberFormat="0" applyFont="1" applyFill="1" applyBorder="1" applyAlignment="1" applyProtection="0">
      <alignment horizontal="left" vertical="center"/>
    </xf>
    <xf numFmtId="0" fontId="10" fillId="4" borderId="38" applyNumberFormat="0" applyFont="1" applyFill="1" applyBorder="1" applyAlignment="1" applyProtection="0">
      <alignment vertical="top" wrapText="1"/>
    </xf>
    <xf numFmtId="49" fontId="11" fillId="3" borderId="20" applyNumberFormat="1" applyFont="1" applyFill="1" applyBorder="1" applyAlignment="1" applyProtection="0">
      <alignment horizontal="left" vertical="center" wrapText="1"/>
    </xf>
    <xf numFmtId="0" fontId="0" fillId="2" borderId="32" applyNumberFormat="0" applyFont="1" applyFill="1" applyBorder="1" applyAlignment="1" applyProtection="0">
      <alignment vertical="top" wrapText="1"/>
    </xf>
    <xf numFmtId="0" fontId="0" fillId="2" borderId="63" applyNumberFormat="0" applyFont="1" applyFill="1" applyBorder="1" applyAlignment="1" applyProtection="0">
      <alignment vertical="top" wrapText="1"/>
    </xf>
    <xf numFmtId="49" fontId="12" fillId="3" borderId="64" applyNumberFormat="1" applyFont="1" applyFill="1" applyBorder="1" applyAlignment="1" applyProtection="0">
      <alignment horizontal="center" vertical="center" wrapText="1"/>
    </xf>
    <xf numFmtId="49" fontId="12" fillId="3" borderId="26" applyNumberFormat="1" applyFont="1" applyFill="1" applyBorder="1" applyAlignment="1" applyProtection="0">
      <alignment horizontal="center" vertical="center" wrapText="1"/>
    </xf>
    <xf numFmtId="49" fontId="12" fillId="3" borderId="20" applyNumberFormat="1" applyFont="1" applyFill="1" applyBorder="1" applyAlignment="1" applyProtection="0">
      <alignment horizontal="center" vertical="center" wrapText="1"/>
    </xf>
    <xf numFmtId="49" fontId="8" fillId="2" borderId="43" applyNumberFormat="1" applyFont="1" applyFill="1" applyBorder="1" applyAlignment="1" applyProtection="0">
      <alignment horizontal="left" vertical="center"/>
    </xf>
    <xf numFmtId="49" fontId="12" fillId="2" borderId="64" applyNumberFormat="1" applyFont="1" applyFill="1" applyBorder="1" applyAlignment="1" applyProtection="0">
      <alignment horizontal="center" vertical="center" wrapText="1"/>
    </xf>
    <xf numFmtId="49" fontId="12" fillId="2" borderId="20" applyNumberFormat="1" applyFont="1" applyFill="1" applyBorder="1" applyAlignment="1" applyProtection="0">
      <alignment horizontal="center" vertical="center"/>
    </xf>
    <xf numFmtId="49" fontId="12" fillId="2" borderId="26" applyNumberFormat="1" applyFont="1" applyFill="1" applyBorder="1" applyAlignment="1" applyProtection="0">
      <alignment horizontal="center" vertical="center"/>
    </xf>
    <xf numFmtId="0" fontId="8" fillId="2" borderId="32" applyNumberFormat="0" applyFont="1" applyFill="1" applyBorder="1" applyAlignment="1" applyProtection="0">
      <alignment horizontal="center" vertical="center" wrapText="1"/>
    </xf>
    <xf numFmtId="1" fontId="3" fillId="3" borderId="20" applyNumberFormat="1" applyFont="1" applyFill="1" applyBorder="1" applyAlignment="1" applyProtection="0">
      <alignment horizontal="left" vertical="center" wrapText="1"/>
    </xf>
    <xf numFmtId="49" fontId="32" fillId="5" borderId="25" applyNumberFormat="1" applyFont="1" applyFill="1" applyBorder="1" applyAlignment="1" applyProtection="0">
      <alignment horizontal="center" vertical="center"/>
    </xf>
    <xf numFmtId="49" fontId="32" fillId="7" borderId="25" applyNumberFormat="1" applyFont="1" applyFill="1" applyBorder="1" applyAlignment="1" applyProtection="0">
      <alignment horizontal="center" vertical="center"/>
    </xf>
    <xf numFmtId="49" fontId="32" fillId="8" borderId="25" applyNumberFormat="1" applyFont="1" applyFill="1" applyBorder="1" applyAlignment="1" applyProtection="0">
      <alignment horizontal="center" vertical="center"/>
    </xf>
    <xf numFmtId="49" fontId="32" fillId="9" borderId="25" applyNumberFormat="1" applyFont="1" applyFill="1" applyBorder="1" applyAlignment="1" applyProtection="0">
      <alignment horizontal="center" vertical="center"/>
    </xf>
    <xf numFmtId="49" fontId="32" fillId="10" borderId="25" applyNumberFormat="1" applyFont="1" applyFill="1" applyBorder="1" applyAlignment="1" applyProtection="0">
      <alignment horizontal="center" vertical="center"/>
    </xf>
    <xf numFmtId="49" fontId="32" fillId="11" borderId="25" applyNumberFormat="1" applyFont="1" applyFill="1" applyBorder="1" applyAlignment="1" applyProtection="0">
      <alignment horizontal="center" vertical="center"/>
    </xf>
    <xf numFmtId="0" fontId="11" fillId="2" borderId="26" applyNumberFormat="0" applyFont="1" applyFill="1" applyBorder="1" applyAlignment="1" applyProtection="0">
      <alignment horizontal="center" vertical="center" wrapText="1"/>
    </xf>
    <xf numFmtId="1" fontId="11" fillId="2" borderId="20" applyNumberFormat="1" applyFont="1" applyFill="1" applyBorder="1" applyAlignment="1" applyProtection="0">
      <alignment horizontal="center" vertical="center" wrapText="1"/>
    </xf>
    <xf numFmtId="0" fontId="11" fillId="2" borderId="28" applyNumberFormat="0" applyFont="1" applyFill="1" applyBorder="1" applyAlignment="1" applyProtection="0">
      <alignment horizontal="center" vertical="center" wrapText="1"/>
    </xf>
    <xf numFmtId="49" fontId="8" fillId="2" borderId="26" applyNumberFormat="1" applyFont="1" applyFill="1" applyBorder="1" applyAlignment="1" applyProtection="0">
      <alignment horizontal="left" vertical="center"/>
    </xf>
    <xf numFmtId="59" fontId="8" fillId="2" borderId="27" applyNumberFormat="1" applyFont="1" applyFill="1" applyBorder="1" applyAlignment="1" applyProtection="0">
      <alignment horizontal="center" vertical="center" wrapText="1"/>
    </xf>
    <xf numFmtId="49" fontId="8" fillId="2" borderId="21" applyNumberFormat="1" applyFont="1" applyFill="1" applyBorder="1" applyAlignment="1" applyProtection="0">
      <alignment horizontal="center" vertical="center" wrapText="1"/>
    </xf>
    <xf numFmtId="0" fontId="0" fillId="2" borderId="29" applyNumberFormat="0" applyFont="1" applyFill="1" applyBorder="1" applyAlignment="1" applyProtection="0">
      <alignment vertical="top" wrapText="1"/>
    </xf>
    <xf numFmtId="49" fontId="3" fillId="3" borderId="29" applyNumberFormat="1" applyFont="1" applyFill="1" applyBorder="1" applyAlignment="1" applyProtection="0">
      <alignment horizontal="left" vertical="center" wrapText="1"/>
    </xf>
    <xf numFmtId="0" fontId="8" fillId="2" borderId="20" applyNumberFormat="0" applyFont="1" applyFill="1" applyBorder="1" applyAlignment="1" applyProtection="0">
      <alignment horizontal="center" vertical="center" wrapText="1"/>
    </xf>
    <xf numFmtId="0" fontId="11" fillId="2" borderId="20" applyNumberFormat="0" applyFont="1" applyFill="1" applyBorder="1" applyAlignment="1" applyProtection="0">
      <alignment horizontal="left" vertical="center" wrapText="1"/>
    </xf>
    <xf numFmtId="0" fontId="8" fillId="2" borderId="35" applyNumberFormat="0" applyFont="1" applyFill="1" applyBorder="1" applyAlignment="1" applyProtection="0">
      <alignment horizontal="center" vertical="center" wrapText="1"/>
    </xf>
    <xf numFmtId="0" fontId="33" fillId="2" borderId="35" applyNumberFormat="0" applyFont="1" applyFill="1" applyBorder="1" applyAlignment="1" applyProtection="0">
      <alignment horizontal="center" vertical="center" wrapText="1"/>
    </xf>
    <xf numFmtId="0" fontId="33" fillId="2" borderId="29" applyNumberFormat="0" applyFont="1" applyFill="1" applyBorder="1" applyAlignment="1" applyProtection="0">
      <alignment horizontal="center" vertical="center" wrapText="1"/>
    </xf>
    <xf numFmtId="0" fontId="11" fillId="2" borderId="26" applyNumberFormat="0" applyFont="1" applyFill="1" applyBorder="1" applyAlignment="1" applyProtection="0">
      <alignment horizontal="left" vertical="center" wrapText="1"/>
    </xf>
    <xf numFmtId="49" fontId="34" fillId="2" borderId="22" applyNumberFormat="1" applyFont="1" applyFill="1" applyBorder="1" applyAlignment="1" applyProtection="0">
      <alignment horizontal="left" vertical="center" wrapText="1"/>
    </xf>
    <xf numFmtId="0" fontId="33" fillId="2" borderId="25" applyNumberFormat="0" applyFont="1" applyFill="1" applyBorder="1" applyAlignment="1" applyProtection="0">
      <alignment horizontal="center" vertical="center" wrapText="1"/>
    </xf>
    <xf numFmtId="49" fontId="8" fillId="2" borderId="50" applyNumberFormat="1" applyFont="1" applyFill="1" applyBorder="1" applyAlignment="1" applyProtection="0">
      <alignment horizontal="center" vertical="center" wrapText="1"/>
    </xf>
    <xf numFmtId="49" fontId="11" fillId="2" borderId="20" applyNumberFormat="1" applyFont="1" applyFill="1" applyBorder="1" applyAlignment="1" applyProtection="0">
      <alignment horizontal="right" vertical="center" wrapText="1"/>
    </xf>
    <xf numFmtId="59" fontId="11" fillId="2" borderId="26" applyNumberFormat="1" applyFont="1" applyFill="1" applyBorder="1" applyAlignment="1" applyProtection="0">
      <alignment horizontal="center" vertical="center" wrapText="1"/>
    </xf>
    <xf numFmtId="49" fontId="12" fillId="2" borderId="20" applyNumberFormat="1" applyFont="1" applyFill="1" applyBorder="1" applyAlignment="1" applyProtection="0">
      <alignment horizontal="center" vertical="center" wrapText="1"/>
    </xf>
    <xf numFmtId="49" fontId="12" fillId="2" borderId="26" applyNumberFormat="1" applyFont="1" applyFill="1" applyBorder="1" applyAlignment="1" applyProtection="0">
      <alignment horizontal="center" vertical="center" wrapText="1"/>
    </xf>
    <xf numFmtId="49" fontId="8" fillId="2" borderId="26" applyNumberFormat="1" applyFont="1" applyFill="1" applyBorder="1" applyAlignment="1" applyProtection="0">
      <alignment horizontal="center" vertical="center" wrapText="1"/>
    </xf>
    <xf numFmtId="1" fontId="3" fillId="2" borderId="20" applyNumberFormat="1" applyFont="1" applyFill="1" applyBorder="1" applyAlignment="1" applyProtection="0">
      <alignment horizontal="left" vertical="center" wrapText="1"/>
    </xf>
    <xf numFmtId="0" fontId="8" fillId="2" borderId="43" applyNumberFormat="0" applyFont="1" applyFill="1" applyBorder="1" applyAlignment="1" applyProtection="0">
      <alignment horizontal="center" vertical="center" wrapText="1"/>
    </xf>
    <xf numFmtId="0" fontId="8" fillId="3" borderId="27" applyNumberFormat="0" applyFont="1" applyFill="1" applyBorder="1" applyAlignment="1" applyProtection="0">
      <alignment horizontal="center" vertical="center" wrapText="1"/>
    </xf>
    <xf numFmtId="1" fontId="29" fillId="14" borderId="21" applyNumberFormat="1" applyFont="1" applyFill="1" applyBorder="1" applyAlignment="1" applyProtection="0">
      <alignment horizontal="center" vertical="center" wrapText="1"/>
    </xf>
    <xf numFmtId="0" fontId="8" fillId="3" borderId="28" applyNumberFormat="0" applyFont="1" applyFill="1" applyBorder="1" applyAlignment="1" applyProtection="0">
      <alignment horizontal="center" vertical="center" wrapText="1"/>
    </xf>
    <xf numFmtId="49" fontId="11" fillId="2" borderId="20" applyNumberFormat="1" applyFont="1" applyFill="1" applyBorder="1" applyAlignment="1" applyProtection="0">
      <alignment vertical="center" wrapText="1"/>
    </xf>
    <xf numFmtId="0" fontId="11" fillId="3" borderId="20" applyNumberFormat="0" applyFont="1" applyFill="1" applyBorder="1" applyAlignment="1" applyProtection="0">
      <alignment horizontal="left" vertical="center" wrapText="1"/>
    </xf>
    <xf numFmtId="0" fontId="33" fillId="3" borderId="29" applyNumberFormat="0" applyFont="1" applyFill="1" applyBorder="1" applyAlignment="1" applyProtection="0">
      <alignment horizontal="center" vertical="center" wrapText="1"/>
    </xf>
    <xf numFmtId="0" fontId="11" fillId="3" borderId="26" applyNumberFormat="0" applyFont="1" applyFill="1" applyBorder="1" applyAlignment="1" applyProtection="0">
      <alignment horizontal="left" vertical="center" wrapText="1"/>
    </xf>
    <xf numFmtId="0" fontId="33" fillId="3" borderId="25" applyNumberFormat="0" applyFont="1" applyFill="1" applyBorder="1" applyAlignment="1" applyProtection="0">
      <alignment horizontal="center" vertical="center" wrapText="1"/>
    </xf>
    <xf numFmtId="0" fontId="0" fillId="2" borderId="65"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31" fillId="3" borderId="20" applyNumberFormat="1" applyFont="1" applyFill="1" applyBorder="1" applyAlignment="1" applyProtection="0">
      <alignment horizontal="left" vertical="center" wrapText="1"/>
    </xf>
    <xf numFmtId="0" fontId="0" fillId="2" borderId="36" applyNumberFormat="0" applyFont="1" applyFill="1" applyBorder="1" applyAlignment="1" applyProtection="0">
      <alignment vertical="top" wrapText="1"/>
    </xf>
    <xf numFmtId="0" fontId="0" fillId="2" borderId="21" applyNumberFormat="0" applyFont="1" applyFill="1" applyBorder="1" applyAlignment="1" applyProtection="0">
      <alignment vertical="top" wrapText="1"/>
    </xf>
    <xf numFmtId="0" fontId="35" fillId="3" borderId="43" applyNumberFormat="0" applyFont="1" applyFill="1" applyBorder="1" applyAlignment="1" applyProtection="0">
      <alignment horizontal="center" vertical="center" wrapText="1"/>
    </xf>
    <xf numFmtId="49" fontId="22" fillId="2" borderId="43" applyNumberFormat="1" applyFont="1" applyFill="1" applyBorder="1" applyAlignment="1" applyProtection="0">
      <alignment horizontal="center" vertical="center" wrapText="1"/>
    </xf>
    <xf numFmtId="49" fontId="3" fillId="3" borderId="32" applyNumberFormat="1" applyFont="1" applyFill="1" applyBorder="1" applyAlignment="1" applyProtection="0">
      <alignment horizontal="left" vertical="center" wrapText="1"/>
    </xf>
    <xf numFmtId="49" fontId="27" fillId="11" borderId="25" applyNumberFormat="1" applyFont="1" applyFill="1" applyBorder="1" applyAlignment="1" applyProtection="0">
      <alignment horizontal="center" vertical="center"/>
    </xf>
    <xf numFmtId="0" fontId="11" fillId="2" borderId="25" applyNumberFormat="0" applyFont="1" applyFill="1" applyBorder="1" applyAlignment="1" applyProtection="0">
      <alignment horizontal="right" vertical="center" wrapText="1"/>
    </xf>
    <xf numFmtId="59" fontId="11" fillId="2" borderId="28" applyNumberFormat="1" applyFont="1" applyFill="1" applyBorder="1" applyAlignment="1" applyProtection="0">
      <alignment horizontal="center" vertical="center" wrapText="1"/>
    </xf>
    <xf numFmtId="49" fontId="22" fillId="2" borderId="26" applyNumberFormat="1" applyFont="1" applyFill="1" applyBorder="1" applyAlignment="1" applyProtection="0">
      <alignment horizontal="center" vertical="center" wrapText="1"/>
    </xf>
    <xf numFmtId="0" fontId="0" fillId="2" borderId="35" applyNumberFormat="0" applyFont="1" applyFill="1" applyBorder="1" applyAlignment="1" applyProtection="0">
      <alignment vertical="top" wrapText="1"/>
    </xf>
    <xf numFmtId="0" fontId="22" fillId="2" borderId="35" applyNumberFormat="0" applyFont="1" applyFill="1" applyBorder="1" applyAlignment="1" applyProtection="0">
      <alignment horizontal="center" vertical="center" wrapText="1"/>
    </xf>
    <xf numFmtId="0" fontId="22" fillId="2" borderId="29" applyNumberFormat="0" applyFont="1" applyFill="1" applyBorder="1" applyAlignment="1" applyProtection="0">
      <alignment horizontal="center" vertical="center" wrapText="1"/>
    </xf>
    <xf numFmtId="0" fontId="11" fillId="2" borderId="20" applyNumberFormat="0" applyFont="1" applyFill="1" applyBorder="1" applyAlignment="1" applyProtection="0">
      <alignment horizontal="right" vertical="center" wrapText="1"/>
    </xf>
    <xf numFmtId="49" fontId="22" fillId="2" borderId="29" applyNumberFormat="1" applyFont="1" applyFill="1" applyBorder="1" applyAlignment="1" applyProtection="0">
      <alignment horizontal="center" vertical="center" wrapText="1"/>
    </xf>
    <xf numFmtId="0" fontId="22" fillId="2" borderId="43" applyNumberFormat="0" applyFont="1" applyFill="1" applyBorder="1" applyAlignment="1" applyProtection="0">
      <alignment horizontal="center" vertical="center" wrapText="1"/>
    </xf>
    <xf numFmtId="49" fontId="11" fillId="2" borderId="27" applyNumberFormat="1" applyFont="1" applyFill="1" applyBorder="1" applyAlignment="1" applyProtection="0">
      <alignment vertical="center" wrapText="1"/>
    </xf>
    <xf numFmtId="49" fontId="11" fillId="2" borderId="21" applyNumberFormat="1" applyFont="1" applyFill="1" applyBorder="1" applyAlignment="1" applyProtection="0">
      <alignment vertical="center" wrapText="1"/>
    </xf>
    <xf numFmtId="49" fontId="11" fillId="2" borderId="29" applyNumberFormat="1" applyFont="1" applyFill="1" applyBorder="1" applyAlignment="1" applyProtection="0">
      <alignment vertical="center" wrapText="1"/>
    </xf>
    <xf numFmtId="49" fontId="11" fillId="2" borderId="30" applyNumberFormat="1" applyFont="1" applyFill="1" applyBorder="1" applyAlignment="1" applyProtection="0">
      <alignment vertical="center" wrapText="1"/>
    </xf>
    <xf numFmtId="49" fontId="11" fillId="2" borderId="31" applyNumberFormat="1" applyFont="1" applyFill="1" applyBorder="1" applyAlignment="1" applyProtection="0">
      <alignment vertical="center" wrapText="1"/>
    </xf>
    <xf numFmtId="49" fontId="11" fillId="2" borderId="32" applyNumberFormat="1" applyFont="1" applyFill="1" applyBorder="1" applyAlignment="1" applyProtection="0">
      <alignment vertical="center" wrapText="1"/>
    </xf>
    <xf numFmtId="49" fontId="11" fillId="2" borderId="33" applyNumberFormat="1" applyFont="1" applyFill="1" applyBorder="1" applyAlignment="1" applyProtection="0">
      <alignment vertical="center" wrapText="1"/>
    </xf>
    <xf numFmtId="0" fontId="22" fillId="2" borderId="27" applyNumberFormat="0" applyFont="1" applyFill="1" applyBorder="1" applyAlignment="1" applyProtection="0">
      <alignment horizontal="center" vertical="center" wrapText="1"/>
    </xf>
    <xf numFmtId="0" fontId="22" fillId="2" borderId="21" applyNumberFormat="0" applyFont="1" applyFill="1" applyBorder="1" applyAlignment="1" applyProtection="0">
      <alignment horizontal="center" vertical="center" wrapText="1"/>
    </xf>
    <xf numFmtId="0" fontId="22" fillId="2" borderId="28"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22" fillId="3" borderId="33" applyNumberFormat="1" applyFont="1" applyFill="1" applyBorder="1" applyAlignment="1" applyProtection="0">
      <alignment horizontal="left" vertical="center" wrapText="1"/>
    </xf>
    <xf numFmtId="49" fontId="12" fillId="2" borderId="32" applyNumberFormat="1" applyFont="1" applyFill="1" applyBorder="1" applyAlignment="1" applyProtection="0">
      <alignment horizontal="left" vertical="center" wrapText="1"/>
    </xf>
    <xf numFmtId="0" fontId="0" fillId="2" borderId="66" applyNumberFormat="0" applyFont="1" applyFill="1" applyBorder="1" applyAlignment="1" applyProtection="0">
      <alignment vertical="top" wrapText="1"/>
    </xf>
    <xf numFmtId="49" fontId="8" fillId="3" borderId="44" applyNumberFormat="1" applyFont="1" applyFill="1" applyBorder="1" applyAlignment="1" applyProtection="0">
      <alignment horizontal="center" vertical="center" wrapText="1"/>
    </xf>
    <xf numFmtId="0" fontId="0" fillId="2" borderId="42" applyNumberFormat="0" applyFont="1" applyFill="1" applyBorder="1" applyAlignment="1" applyProtection="0">
      <alignment vertical="top" wrapText="1"/>
    </xf>
    <xf numFmtId="49" fontId="11" fillId="3" borderId="25" applyNumberFormat="1" applyFont="1" applyFill="1" applyBorder="1" applyAlignment="1" applyProtection="0">
      <alignment horizontal="center" vertical="center" wrapText="1"/>
    </xf>
    <xf numFmtId="49" fontId="0" fillId="2" borderId="20" applyNumberFormat="1" applyFont="1" applyFill="1" applyBorder="1" applyAlignment="1" applyProtection="0">
      <alignment horizontal="center" vertical="center" wrapText="1"/>
    </xf>
    <xf numFmtId="59" fontId="8" fillId="5" borderId="47" applyNumberFormat="1" applyFont="1" applyFill="1" applyBorder="1" applyAlignment="1" applyProtection="0">
      <alignment horizontal="center" vertical="center" wrapText="1"/>
    </xf>
    <xf numFmtId="59" fontId="11" fillId="5" borderId="48" applyNumberFormat="1" applyFont="1" applyFill="1" applyBorder="1" applyAlignment="1" applyProtection="0">
      <alignment horizontal="center" vertical="center" wrapText="1"/>
    </xf>
    <xf numFmtId="59" fontId="8" fillId="7" borderId="47" applyNumberFormat="1" applyFont="1" applyFill="1" applyBorder="1" applyAlignment="1" applyProtection="0">
      <alignment horizontal="center" vertical="center" wrapText="1"/>
    </xf>
    <xf numFmtId="59" fontId="11" fillId="7" borderId="48" applyNumberFormat="1" applyFont="1" applyFill="1" applyBorder="1" applyAlignment="1" applyProtection="0">
      <alignment horizontal="center" vertical="center" wrapText="1"/>
    </xf>
    <xf numFmtId="59" fontId="8" fillId="8" borderId="47" applyNumberFormat="1" applyFont="1" applyFill="1" applyBorder="1" applyAlignment="1" applyProtection="0">
      <alignment horizontal="center" vertical="center" wrapText="1"/>
    </xf>
    <xf numFmtId="59" fontId="11" fillId="8" borderId="48" applyNumberFormat="1" applyFont="1" applyFill="1" applyBorder="1" applyAlignment="1" applyProtection="0">
      <alignment horizontal="center" vertical="center" wrapText="1"/>
    </xf>
    <xf numFmtId="59" fontId="8" fillId="9" borderId="47" applyNumberFormat="1" applyFont="1" applyFill="1" applyBorder="1" applyAlignment="1" applyProtection="0">
      <alignment horizontal="center" vertical="center" wrapText="1"/>
    </xf>
    <xf numFmtId="59" fontId="11" fillId="9" borderId="48" applyNumberFormat="1" applyFont="1" applyFill="1" applyBorder="1" applyAlignment="1" applyProtection="0">
      <alignment horizontal="center" vertical="center" wrapText="1"/>
    </xf>
    <xf numFmtId="59" fontId="8" fillId="10" borderId="47" applyNumberFormat="1" applyFont="1" applyFill="1" applyBorder="1" applyAlignment="1" applyProtection="0">
      <alignment horizontal="center" vertical="center" wrapText="1"/>
    </xf>
    <xf numFmtId="59" fontId="11" fillId="10" borderId="48" applyNumberFormat="1" applyFont="1" applyFill="1" applyBorder="1" applyAlignment="1" applyProtection="0">
      <alignment horizontal="center" vertical="center" wrapText="1"/>
    </xf>
    <xf numFmtId="59" fontId="8" fillId="11" borderId="47" applyNumberFormat="1" applyFont="1" applyFill="1" applyBorder="1" applyAlignment="1" applyProtection="0">
      <alignment horizontal="center" vertical="center" wrapText="1"/>
    </xf>
    <xf numFmtId="59" fontId="11" fillId="11" borderId="48" applyNumberFormat="1" applyFont="1" applyFill="1" applyBorder="1" applyAlignment="1" applyProtection="0">
      <alignment horizontal="center" vertical="center" wrapText="1"/>
    </xf>
    <xf numFmtId="49" fontId="28" fillId="14" borderId="26" applyNumberFormat="1" applyFont="1" applyFill="1" applyBorder="1" applyAlignment="1" applyProtection="0">
      <alignment horizontal="center" vertical="center" wrapText="1"/>
    </xf>
    <xf numFmtId="59" fontId="29" fillId="14" borderId="27" applyNumberFormat="1" applyFont="1" applyFill="1" applyBorder="1" applyAlignment="1" applyProtection="0">
      <alignment horizontal="center" vertical="center" wrapText="1"/>
    </xf>
    <xf numFmtId="1" fontId="29" fillId="14" borderId="27"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36" fillId="3" borderId="67" applyNumberFormat="1" applyFont="1" applyFill="1" applyBorder="1" applyAlignment="1" applyProtection="0">
      <alignment horizontal="left" vertical="center" wrapText="1"/>
    </xf>
    <xf numFmtId="0" fontId="9" fillId="2" borderId="33" applyNumberFormat="0" applyFont="1" applyFill="1" applyBorder="1" applyAlignment="1" applyProtection="0">
      <alignment horizontal="left" vertical="center"/>
    </xf>
    <xf numFmtId="0" fontId="10" fillId="4" borderId="33" applyNumberFormat="0" applyFont="1" applyFill="1" applyBorder="1" applyAlignment="1" applyProtection="0">
      <alignment vertical="top" wrapText="1"/>
    </xf>
    <xf numFmtId="49" fontId="24" fillId="13" borderId="67" applyNumberFormat="1" applyFont="1" applyFill="1" applyBorder="1" applyAlignment="1" applyProtection="0">
      <alignment horizontal="left" vertical="center" wrapText="1"/>
    </xf>
    <xf numFmtId="0" fontId="12" fillId="3" borderId="20" applyNumberFormat="0" applyFont="1" applyFill="1" applyBorder="1" applyAlignment="1" applyProtection="0">
      <alignment horizontal="center" vertical="center" wrapText="1"/>
    </xf>
    <xf numFmtId="0" fontId="0" fillId="2" borderId="68" applyNumberFormat="0" applyFont="1" applyFill="1" applyBorder="1" applyAlignment="1" applyProtection="0">
      <alignment vertical="top" wrapText="1"/>
    </xf>
    <xf numFmtId="0" fontId="0" fillId="2" borderId="69" applyNumberFormat="0" applyFont="1" applyFill="1" applyBorder="1" applyAlignment="1" applyProtection="0">
      <alignment vertical="top" wrapText="1"/>
    </xf>
    <xf numFmtId="49" fontId="11" fillId="2" borderId="70" applyNumberFormat="1" applyFont="1" applyFill="1" applyBorder="1" applyAlignment="1" applyProtection="0">
      <alignment horizontal="center" vertical="center" wrapText="1"/>
    </xf>
    <xf numFmtId="49" fontId="11" fillId="5" borderId="20" applyNumberFormat="1" applyFont="1" applyFill="1" applyBorder="1" applyAlignment="1" applyProtection="0">
      <alignment vertical="center" wrapText="1"/>
    </xf>
    <xf numFmtId="0" fontId="14" fillId="5" borderId="20" applyNumberFormat="1" applyFont="1" applyFill="1" applyBorder="1" applyAlignment="1" applyProtection="0">
      <alignment horizontal="center" vertical="center" wrapText="1"/>
    </xf>
    <xf numFmtId="0" fontId="14" fillId="5" borderId="71" applyNumberFormat="1" applyFont="1" applyFill="1" applyBorder="1" applyAlignment="1" applyProtection="0">
      <alignment horizontal="center" vertical="center" wrapText="1"/>
    </xf>
    <xf numFmtId="0" fontId="14" fillId="5" borderId="11" applyNumberFormat="1" applyFont="1" applyFill="1" applyBorder="1" applyAlignment="1" applyProtection="0">
      <alignment horizontal="center" vertical="center" wrapText="1"/>
    </xf>
    <xf numFmtId="0" fontId="14" fillId="5" borderId="72" applyNumberFormat="1" applyFont="1" applyFill="1" applyBorder="1" applyAlignment="1" applyProtection="0">
      <alignment horizontal="center" vertical="center" wrapText="1"/>
    </xf>
    <xf numFmtId="49" fontId="14" fillId="5" borderId="20" applyNumberFormat="1" applyFont="1" applyFill="1" applyBorder="1" applyAlignment="1" applyProtection="0">
      <alignment horizontal="center" vertical="center" wrapText="1"/>
    </xf>
    <xf numFmtId="49" fontId="8" fillId="15" borderId="20" applyNumberFormat="1" applyFont="1" applyFill="1" applyBorder="1" applyAlignment="1" applyProtection="0">
      <alignment horizontal="right" vertical="center" wrapText="1"/>
    </xf>
    <xf numFmtId="59" fontId="14" fillId="15" borderId="20" applyNumberFormat="1" applyFont="1" applyFill="1" applyBorder="1" applyAlignment="1" applyProtection="0">
      <alignment horizontal="center" vertical="center" wrapText="1"/>
    </xf>
    <xf numFmtId="59" fontId="14" fillId="15" borderId="73" applyNumberFormat="1" applyFont="1" applyFill="1" applyBorder="1" applyAlignment="1" applyProtection="0">
      <alignment horizontal="center" vertical="center" wrapText="1"/>
    </xf>
    <xf numFmtId="59" fontId="14" fillId="15" borderId="74" applyNumberFormat="1" applyFont="1" applyFill="1" applyBorder="1" applyAlignment="1" applyProtection="0">
      <alignment horizontal="center" vertical="center" wrapText="1"/>
    </xf>
    <xf numFmtId="49" fontId="11" fillId="7" borderId="20" applyNumberFormat="1" applyFont="1" applyFill="1" applyBorder="1" applyAlignment="1" applyProtection="0">
      <alignment vertical="center" wrapText="1"/>
    </xf>
    <xf numFmtId="0" fontId="14" fillId="7" borderId="20" applyNumberFormat="1" applyFont="1" applyFill="1" applyBorder="1" applyAlignment="1" applyProtection="0">
      <alignment horizontal="center" vertical="center" wrapText="1"/>
    </xf>
    <xf numFmtId="0" fontId="14" fillId="7" borderId="71" applyNumberFormat="1" applyFont="1" applyFill="1" applyBorder="1" applyAlignment="1" applyProtection="0">
      <alignment horizontal="center" vertical="center" wrapText="1"/>
    </xf>
    <xf numFmtId="0" fontId="14" fillId="7" borderId="11" applyNumberFormat="1" applyFont="1" applyFill="1" applyBorder="1" applyAlignment="1" applyProtection="0">
      <alignment horizontal="center" vertical="center" wrapText="1"/>
    </xf>
    <xf numFmtId="0" fontId="14" fillId="7" borderId="72" applyNumberFormat="1" applyFont="1" applyFill="1" applyBorder="1" applyAlignment="1" applyProtection="0">
      <alignment horizontal="center" vertical="center" wrapText="1"/>
    </xf>
    <xf numFmtId="49" fontId="14" fillId="7" borderId="20" applyNumberFormat="1" applyFont="1" applyFill="1" applyBorder="1" applyAlignment="1" applyProtection="0">
      <alignment horizontal="center" vertical="center" wrapText="1"/>
    </xf>
    <xf numFmtId="49" fontId="11" fillId="8" borderId="20" applyNumberFormat="1" applyFont="1" applyFill="1" applyBorder="1" applyAlignment="1" applyProtection="0">
      <alignment vertical="center" wrapText="1"/>
    </xf>
    <xf numFmtId="49" fontId="14" fillId="8" borderId="20" applyNumberFormat="1" applyFont="1" applyFill="1" applyBorder="1" applyAlignment="1" applyProtection="0">
      <alignment horizontal="center" vertical="center" wrapText="1"/>
    </xf>
    <xf numFmtId="0" fontId="14" fillId="8" borderId="20" applyNumberFormat="1" applyFont="1" applyFill="1" applyBorder="1" applyAlignment="1" applyProtection="0">
      <alignment horizontal="center" vertical="center" wrapText="1"/>
    </xf>
    <xf numFmtId="0" fontId="14" fillId="8" borderId="71" applyNumberFormat="1" applyFont="1" applyFill="1" applyBorder="1" applyAlignment="1" applyProtection="0">
      <alignment horizontal="center" vertical="center" wrapText="1"/>
    </xf>
    <xf numFmtId="0" fontId="14" fillId="8" borderId="11" applyNumberFormat="1" applyFont="1" applyFill="1" applyBorder="1" applyAlignment="1" applyProtection="0">
      <alignment horizontal="center" vertical="center" wrapText="1"/>
    </xf>
    <xf numFmtId="0" fontId="14" fillId="8" borderId="72" applyNumberFormat="1" applyFont="1" applyFill="1" applyBorder="1" applyAlignment="1" applyProtection="0">
      <alignment horizontal="center" vertical="center" wrapText="1"/>
    </xf>
    <xf numFmtId="49" fontId="11" fillId="9" borderId="20" applyNumberFormat="1" applyFont="1" applyFill="1" applyBorder="1" applyAlignment="1" applyProtection="0">
      <alignment vertical="center" wrapText="1"/>
    </xf>
    <xf numFmtId="0" fontId="14" fillId="9" borderId="20" applyNumberFormat="1" applyFont="1" applyFill="1" applyBorder="1" applyAlignment="1" applyProtection="0">
      <alignment horizontal="center" vertical="center" wrapText="1"/>
    </xf>
    <xf numFmtId="49" fontId="14" fillId="9" borderId="20" applyNumberFormat="1" applyFont="1" applyFill="1" applyBorder="1" applyAlignment="1" applyProtection="0">
      <alignment horizontal="center" vertical="center" wrapText="1"/>
    </xf>
    <xf numFmtId="0" fontId="14" fillId="9" borderId="71" applyNumberFormat="1" applyFont="1" applyFill="1" applyBorder="1" applyAlignment="1" applyProtection="0">
      <alignment horizontal="center" vertical="center" wrapText="1"/>
    </xf>
    <xf numFmtId="1" fontId="11" fillId="9" borderId="11" applyNumberFormat="1" applyFont="1" applyFill="1" applyBorder="1" applyAlignment="1" applyProtection="0">
      <alignment horizontal="center" vertical="center" wrapText="1"/>
    </xf>
    <xf numFmtId="0" fontId="14" fillId="9" borderId="72" applyNumberFormat="1" applyFont="1" applyFill="1" applyBorder="1" applyAlignment="1" applyProtection="0">
      <alignment horizontal="center" vertical="center" wrapText="1"/>
    </xf>
    <xf numFmtId="1" fontId="11" fillId="9" borderId="75" applyNumberFormat="1" applyFont="1" applyFill="1" applyBorder="1" applyAlignment="1" applyProtection="0">
      <alignment horizontal="center" vertical="center" wrapText="1"/>
    </xf>
    <xf numFmtId="49" fontId="14" fillId="9" borderId="72" applyNumberFormat="1" applyFont="1" applyFill="1" applyBorder="1" applyAlignment="1" applyProtection="0">
      <alignment horizontal="center" vertical="center" wrapText="1"/>
    </xf>
    <xf numFmtId="49" fontId="11" fillId="10" borderId="20" applyNumberFormat="1" applyFont="1" applyFill="1" applyBorder="1" applyAlignment="1" applyProtection="0">
      <alignment horizontal="left" vertical="center" wrapText="1"/>
    </xf>
    <xf numFmtId="0" fontId="14" fillId="10" borderId="20" applyNumberFormat="1" applyFont="1" applyFill="1" applyBorder="1" applyAlignment="1" applyProtection="0">
      <alignment horizontal="center" vertical="center" wrapText="1"/>
    </xf>
    <xf numFmtId="0" fontId="14" fillId="10" borderId="71" applyNumberFormat="1" applyFont="1" applyFill="1" applyBorder="1" applyAlignment="1" applyProtection="0">
      <alignment horizontal="center" vertical="center" wrapText="1"/>
    </xf>
    <xf numFmtId="0" fontId="14" fillId="10" borderId="75" applyNumberFormat="1" applyFont="1" applyFill="1" applyBorder="1" applyAlignment="1" applyProtection="0">
      <alignment horizontal="center" vertical="center" wrapText="1"/>
    </xf>
    <xf numFmtId="49" fontId="14" fillId="10" borderId="20" applyNumberFormat="1" applyFont="1" applyFill="1" applyBorder="1" applyAlignment="1" applyProtection="0">
      <alignment horizontal="center" vertical="center" wrapText="1"/>
    </xf>
    <xf numFmtId="0" fontId="14" fillId="10" borderId="11" applyNumberFormat="1" applyFont="1" applyFill="1" applyBorder="1" applyAlignment="1" applyProtection="0">
      <alignment horizontal="center" vertical="center" wrapText="1"/>
    </xf>
    <xf numFmtId="0" fontId="14" fillId="10" borderId="72" applyNumberFormat="1" applyFont="1" applyFill="1" applyBorder="1" applyAlignment="1" applyProtection="0">
      <alignment horizontal="center" vertical="center" wrapText="1"/>
    </xf>
    <xf numFmtId="49" fontId="11" fillId="10" borderId="20" applyNumberFormat="1" applyFont="1" applyFill="1" applyBorder="1" applyAlignment="1" applyProtection="0">
      <alignment vertical="center" wrapText="1"/>
    </xf>
    <xf numFmtId="49" fontId="11" fillId="11" borderId="20" applyNumberFormat="1" applyFont="1" applyFill="1" applyBorder="1" applyAlignment="1" applyProtection="0">
      <alignment vertical="center" wrapText="1"/>
    </xf>
    <xf numFmtId="0" fontId="14" fillId="11" borderId="20" applyNumberFormat="1" applyFont="1" applyFill="1" applyBorder="1" applyAlignment="1" applyProtection="0">
      <alignment horizontal="center" vertical="center" wrapText="1"/>
    </xf>
    <xf numFmtId="0" fontId="14" fillId="11" borderId="71" applyNumberFormat="1" applyFont="1" applyFill="1" applyBorder="1" applyAlignment="1" applyProtection="0">
      <alignment horizontal="center" vertical="center" wrapText="1"/>
    </xf>
    <xf numFmtId="0" fontId="14" fillId="11" borderId="75" applyNumberFormat="1" applyFont="1" applyFill="1" applyBorder="1" applyAlignment="1" applyProtection="0">
      <alignment horizontal="center" vertical="center" wrapText="1"/>
    </xf>
    <xf numFmtId="49" fontId="14" fillId="11" borderId="20" applyNumberFormat="1" applyFont="1" applyFill="1" applyBorder="1" applyAlignment="1" applyProtection="0">
      <alignment horizontal="center" vertical="center" wrapText="1"/>
    </xf>
    <xf numFmtId="0" fontId="8" fillId="2" borderId="20" applyNumberFormat="0" applyFont="1" applyFill="1" applyBorder="1" applyAlignment="1" applyProtection="0">
      <alignment horizontal="right" vertical="center" wrapText="1"/>
    </xf>
    <xf numFmtId="49" fontId="8" fillId="2" borderId="20" applyNumberFormat="1" applyFont="1" applyFill="1" applyBorder="1" applyAlignment="1" applyProtection="0">
      <alignment horizontal="right" vertical="center" wrapText="1"/>
    </xf>
    <xf numFmtId="0" fontId="14" fillId="2" borderId="20" applyNumberFormat="1" applyFont="1" applyFill="1" applyBorder="1" applyAlignment="1" applyProtection="0">
      <alignment horizontal="center" vertical="center" wrapText="1"/>
    </xf>
    <xf numFmtId="0" fontId="14" fillId="2" borderId="20" applyNumberFormat="0" applyFont="1" applyFill="1" applyBorder="1" applyAlignment="1" applyProtection="0">
      <alignment horizontal="center" vertical="center" wrapText="1"/>
    </xf>
    <xf numFmtId="49" fontId="15" fillId="2" borderId="20" applyNumberFormat="1" applyFont="1" applyFill="1" applyBorder="1" applyAlignment="1" applyProtection="0">
      <alignment horizontal="center" vertical="center" wrapText="1"/>
    </xf>
    <xf numFmtId="59" fontId="14" fillId="2" borderId="20" applyNumberFormat="1" applyFont="1" applyFill="1" applyBorder="1" applyAlignment="1" applyProtection="0">
      <alignment horizontal="center" vertical="center" wrapText="1"/>
    </xf>
    <xf numFmtId="49" fontId="8" fillId="2" borderId="47" applyNumberFormat="1" applyFont="1" applyFill="1" applyBorder="1" applyAlignment="1" applyProtection="0">
      <alignment horizontal="right" vertical="center" wrapText="1"/>
    </xf>
    <xf numFmtId="49" fontId="11" fillId="5" borderId="20" applyNumberFormat="1" applyFont="1" applyFill="1" applyBorder="1" applyAlignment="1" applyProtection="0">
      <alignment horizontal="right" vertical="center" wrapText="1"/>
    </xf>
    <xf numFmtId="59" fontId="14" fillId="5" borderId="20" applyNumberFormat="1" applyFont="1" applyFill="1" applyBorder="1" applyAlignment="1" applyProtection="0">
      <alignment horizontal="center" vertical="center" wrapText="1"/>
    </xf>
    <xf numFmtId="49" fontId="11" fillId="7" borderId="20" applyNumberFormat="1" applyFont="1" applyFill="1" applyBorder="1" applyAlignment="1" applyProtection="0">
      <alignment horizontal="right" vertical="center" wrapText="1"/>
    </xf>
    <xf numFmtId="59" fontId="14" fillId="7" borderId="20" applyNumberFormat="1" applyFont="1" applyFill="1" applyBorder="1" applyAlignment="1" applyProtection="0">
      <alignment horizontal="center" vertical="center" wrapText="1"/>
    </xf>
    <xf numFmtId="49" fontId="11" fillId="8" borderId="20" applyNumberFormat="1" applyFont="1" applyFill="1" applyBorder="1" applyAlignment="1" applyProtection="0">
      <alignment horizontal="right" vertical="center" wrapText="1"/>
    </xf>
    <xf numFmtId="59" fontId="14" fillId="8" borderId="20" applyNumberFormat="1" applyFont="1" applyFill="1" applyBorder="1" applyAlignment="1" applyProtection="0">
      <alignment horizontal="center" vertical="center" wrapText="1"/>
    </xf>
    <xf numFmtId="49" fontId="11" fillId="9" borderId="20" applyNumberFormat="1" applyFont="1" applyFill="1" applyBorder="1" applyAlignment="1" applyProtection="0">
      <alignment horizontal="right" vertical="center" wrapText="1"/>
    </xf>
    <xf numFmtId="59" fontId="14" fillId="9" borderId="20" applyNumberFormat="1" applyFont="1" applyFill="1" applyBorder="1" applyAlignment="1" applyProtection="0">
      <alignment horizontal="center" vertical="center" wrapText="1"/>
    </xf>
    <xf numFmtId="49" fontId="11" fillId="10" borderId="20" applyNumberFormat="1" applyFont="1" applyFill="1" applyBorder="1" applyAlignment="1" applyProtection="0">
      <alignment horizontal="right" vertical="center" wrapText="1"/>
    </xf>
    <xf numFmtId="59" fontId="14" fillId="10" borderId="20" applyNumberFormat="1" applyFont="1" applyFill="1" applyBorder="1" applyAlignment="1" applyProtection="0">
      <alignment horizontal="center" vertical="center" wrapText="1"/>
    </xf>
    <xf numFmtId="49" fontId="11" fillId="11" borderId="20" applyNumberFormat="1" applyFont="1" applyFill="1" applyBorder="1" applyAlignment="1" applyProtection="0">
      <alignment horizontal="right" vertical="center" wrapText="1"/>
    </xf>
    <xf numFmtId="59" fontId="14" fillId="11" borderId="20" applyNumberFormat="1" applyFont="1" applyFill="1" applyBorder="1" applyAlignment="1" applyProtection="0">
      <alignment horizontal="center" vertical="center" wrapText="1"/>
    </xf>
    <xf numFmtId="0" fontId="8" fillId="2" borderId="76" applyNumberFormat="0" applyFont="1" applyFill="1" applyBorder="1" applyAlignment="1" applyProtection="0">
      <alignment horizontal="right" vertical="center" wrapText="1"/>
    </xf>
    <xf numFmtId="0" fontId="8" fillId="2" borderId="77" applyNumberFormat="0" applyFont="1" applyFill="1" applyBorder="1" applyAlignment="1" applyProtection="0">
      <alignment horizontal="right" vertical="center" wrapText="1"/>
    </xf>
    <xf numFmtId="0" fontId="8" fillId="2" borderId="78" applyNumberFormat="0" applyFont="1" applyFill="1" applyBorder="1" applyAlignment="1" applyProtection="0">
      <alignment horizontal="right" vertical="center" wrapText="1"/>
    </xf>
    <xf numFmtId="1" fontId="15" fillId="2" borderId="20"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36" fillId="3" borderId="32" applyNumberFormat="1" applyFont="1" applyFill="1" applyBorder="1" applyAlignment="1" applyProtection="0">
      <alignment horizontal="left" vertical="center" wrapText="1"/>
    </xf>
    <xf numFmtId="49" fontId="8" fillId="2" borderId="20" applyNumberFormat="1" applyFont="1" applyFill="1" applyBorder="1" applyAlignment="1" applyProtection="0">
      <alignment horizontal="right" vertical="center"/>
    </xf>
    <xf numFmtId="49" fontId="8" fillId="3" borderId="20" applyNumberFormat="1" applyFont="1" applyFill="1" applyBorder="1" applyAlignment="1" applyProtection="0">
      <alignment horizontal="right" vertical="center" wrapText="1"/>
    </xf>
    <xf numFmtId="49" fontId="39" fillId="3" borderId="20" applyNumberFormat="1" applyFont="1" applyFill="1" applyBorder="1" applyAlignment="1" applyProtection="0">
      <alignment horizontal="left" vertical="center" wrapText="1" readingOrder="1"/>
    </xf>
    <xf numFmtId="0" fontId="12" fillId="3" borderId="33" applyNumberFormat="0" applyFont="1" applyFill="1" applyBorder="1" applyAlignment="1" applyProtection="0">
      <alignment horizontal="center" vertical="center" wrapText="1"/>
    </xf>
    <xf numFmtId="49" fontId="12" fillId="3" borderId="47" applyNumberFormat="1" applyFont="1" applyFill="1" applyBorder="1" applyAlignment="1" applyProtection="0">
      <alignment horizontal="right" vertical="center" wrapText="1"/>
    </xf>
    <xf numFmtId="49" fontId="8" fillId="15" borderId="20" applyNumberFormat="1" applyFont="1" applyFill="1" applyBorder="1" applyAlignment="1" applyProtection="0">
      <alignment horizontal="center" vertical="center" wrapText="1"/>
    </xf>
    <xf numFmtId="49" fontId="11" fillId="3" borderId="70" applyNumberFormat="1" applyFont="1" applyFill="1" applyBorder="1" applyAlignment="1" applyProtection="0">
      <alignment horizontal="center" vertical="center" wrapText="1"/>
    </xf>
    <xf numFmtId="59" fontId="8" fillId="15" borderId="20" applyNumberFormat="1" applyFont="1" applyFill="1" applyBorder="1" applyAlignment="1" applyProtection="0">
      <alignment horizontal="center" vertical="center" wrapText="1"/>
    </xf>
    <xf numFmtId="59" fontId="8" fillId="15" borderId="72" applyNumberFormat="1" applyFont="1" applyFill="1" applyBorder="1" applyAlignment="1" applyProtection="0">
      <alignment horizontal="center" vertical="center" wrapText="1"/>
    </xf>
    <xf numFmtId="0" fontId="14" fillId="5" borderId="79" applyNumberFormat="1" applyFont="1" applyFill="1" applyBorder="1" applyAlignment="1" applyProtection="0">
      <alignment horizontal="center" vertical="center" wrapText="1"/>
    </xf>
    <xf numFmtId="1" fontId="8" fillId="2" borderId="20" applyNumberFormat="1" applyFont="1" applyFill="1" applyBorder="1" applyAlignment="1" applyProtection="0">
      <alignment horizontal="right" vertical="center" wrapText="1"/>
    </xf>
    <xf numFmtId="1" fontId="14" fillId="7" borderId="20" applyNumberFormat="1" applyFont="1" applyFill="1" applyBorder="1" applyAlignment="1" applyProtection="0">
      <alignment horizontal="center" vertical="center" wrapText="1"/>
    </xf>
    <xf numFmtId="0" fontId="14" fillId="7" borderId="79" applyNumberFormat="1" applyFont="1" applyFill="1" applyBorder="1" applyAlignment="1" applyProtection="0">
      <alignment horizontal="center" vertical="center" wrapText="1"/>
    </xf>
    <xf numFmtId="1" fontId="14" fillId="7" borderId="72" applyNumberFormat="1" applyFont="1" applyFill="1" applyBorder="1" applyAlignment="1" applyProtection="0">
      <alignment horizontal="center" vertical="center" wrapText="1"/>
    </xf>
    <xf numFmtId="0" fontId="14" fillId="8" borderId="79" applyNumberFormat="1" applyFont="1" applyFill="1" applyBorder="1" applyAlignment="1" applyProtection="0">
      <alignment horizontal="center" vertical="center" wrapText="1"/>
    </xf>
    <xf numFmtId="1" fontId="14" fillId="8" borderId="20" applyNumberFormat="1" applyFont="1" applyFill="1" applyBorder="1" applyAlignment="1" applyProtection="0">
      <alignment horizontal="center" vertical="center" wrapText="1"/>
    </xf>
    <xf numFmtId="49" fontId="11" fillId="9" borderId="71" applyNumberFormat="1" applyFont="1" applyFill="1" applyBorder="1" applyAlignment="1" applyProtection="0">
      <alignment horizontal="center" vertical="center" wrapText="1"/>
    </xf>
    <xf numFmtId="1" fontId="11" fillId="9" borderId="71" applyNumberFormat="1" applyFont="1" applyFill="1" applyBorder="1" applyAlignment="1" applyProtection="0">
      <alignment horizontal="center" vertical="center" wrapText="1"/>
    </xf>
    <xf numFmtId="1" fontId="11" fillId="9" borderId="79" applyNumberFormat="1" applyFont="1" applyFill="1" applyBorder="1" applyAlignment="1" applyProtection="0">
      <alignment horizontal="center" vertical="center" wrapText="1"/>
    </xf>
    <xf numFmtId="1" fontId="11" fillId="9" borderId="72" applyNumberFormat="1" applyFont="1" applyFill="1" applyBorder="1" applyAlignment="1" applyProtection="0">
      <alignment horizontal="center" vertical="center" wrapText="1"/>
    </xf>
    <xf numFmtId="0" fontId="14" fillId="9" borderId="11" applyNumberFormat="1" applyFont="1" applyFill="1" applyBorder="1" applyAlignment="1" applyProtection="0">
      <alignment horizontal="center" vertical="center" wrapText="1"/>
    </xf>
    <xf numFmtId="0" fontId="14" fillId="9" borderId="80" applyNumberFormat="1" applyFont="1" applyFill="1" applyBorder="1" applyAlignment="1" applyProtection="0">
      <alignment horizontal="center" vertical="center" wrapText="1"/>
    </xf>
    <xf numFmtId="0" fontId="14" fillId="9" borderId="75" applyNumberFormat="1" applyFont="1" applyFill="1" applyBorder="1" applyAlignment="1" applyProtection="0">
      <alignment horizontal="center" vertical="center" wrapText="1"/>
    </xf>
    <xf numFmtId="49" fontId="14" fillId="9" borderId="71" applyNumberFormat="1" applyFont="1" applyFill="1" applyBorder="1" applyAlignment="1" applyProtection="0">
      <alignment horizontal="center" vertical="center" wrapText="1"/>
    </xf>
    <xf numFmtId="1" fontId="17" fillId="9" borderId="79" applyNumberFormat="1" applyFont="1" applyFill="1" applyBorder="1" applyAlignment="1" applyProtection="0">
      <alignment horizontal="center" vertical="center" wrapText="1"/>
    </xf>
    <xf numFmtId="0" fontId="14" fillId="9" borderId="79" applyNumberFormat="1" applyFont="1" applyFill="1" applyBorder="1" applyAlignment="1" applyProtection="0">
      <alignment horizontal="center" vertical="center" wrapText="1"/>
    </xf>
    <xf numFmtId="49" fontId="14" fillId="10" borderId="81" applyNumberFormat="1" applyFont="1" applyFill="1" applyBorder="1" applyAlignment="1" applyProtection="0">
      <alignment horizontal="center" vertical="center" wrapText="1"/>
    </xf>
    <xf numFmtId="49" fontId="14" fillId="10" borderId="11" applyNumberFormat="1" applyFont="1" applyFill="1" applyBorder="1" applyAlignment="1" applyProtection="0">
      <alignment horizontal="center" vertical="center" wrapText="1"/>
    </xf>
    <xf numFmtId="0" fontId="14" fillId="10" borderId="79" applyNumberFormat="1" applyFont="1" applyFill="1" applyBorder="1" applyAlignment="1" applyProtection="0">
      <alignment horizontal="center" vertical="center" wrapText="1"/>
    </xf>
    <xf numFmtId="0" fontId="14" fillId="11" borderId="11" applyNumberFormat="1" applyFont="1" applyFill="1" applyBorder="1" applyAlignment="1" applyProtection="0">
      <alignment horizontal="center" vertical="center" wrapText="1"/>
    </xf>
    <xf numFmtId="49" fontId="14" fillId="11" borderId="82" applyNumberFormat="1" applyFont="1" applyFill="1" applyBorder="1" applyAlignment="1" applyProtection="0">
      <alignment horizontal="center" vertical="center" wrapText="1"/>
    </xf>
    <xf numFmtId="0" fontId="14" fillId="11" borderId="82" applyNumberFormat="1" applyFont="1" applyFill="1" applyBorder="1" applyAlignment="1" applyProtection="0">
      <alignment horizontal="center" vertical="center" wrapText="1"/>
    </xf>
    <xf numFmtId="0" fontId="14" fillId="11" borderId="80" applyNumberFormat="1" applyFont="1" applyFill="1" applyBorder="1" applyAlignment="1" applyProtection="0">
      <alignment horizontal="center" vertical="center" wrapText="1"/>
    </xf>
    <xf numFmtId="59" fontId="15" fillId="15" borderId="20" applyNumberFormat="1" applyFont="1" applyFill="1" applyBorder="1" applyAlignment="1" applyProtection="0">
      <alignment horizontal="center" vertical="center" wrapText="1"/>
    </xf>
    <xf numFmtId="59" fontId="15" fillId="2" borderId="74" applyNumberFormat="1" applyFont="1" applyFill="1" applyBorder="1" applyAlignment="1" applyProtection="0">
      <alignment horizontal="center" vertical="center" wrapText="1"/>
    </xf>
    <xf numFmtId="59" fontId="8" fillId="2" borderId="20" applyNumberFormat="1" applyFont="1" applyFill="1" applyBorder="1" applyAlignment="1" applyProtection="0">
      <alignment horizontal="right" vertical="center" wrapText="1"/>
    </xf>
    <xf numFmtId="0" fontId="14" fillId="2" borderId="32" applyNumberFormat="1" applyFont="1" applyFill="1" applyBorder="1" applyAlignment="1" applyProtection="0">
      <alignment horizontal="center" vertical="center" wrapText="1"/>
    </xf>
    <xf numFmtId="0" fontId="14" fillId="2" borderId="32" applyNumberFormat="0" applyFont="1" applyFill="1" applyBorder="1" applyAlignment="1" applyProtection="0">
      <alignment horizontal="center" vertical="center" wrapText="1"/>
    </xf>
    <xf numFmtId="49" fontId="40" fillId="2" borderId="32" applyNumberFormat="1" applyFont="1" applyFill="1" applyBorder="1" applyAlignment="1" applyProtection="0">
      <alignment vertical="center" wrapText="1"/>
    </xf>
    <xf numFmtId="49" fontId="41" fillId="15" borderId="20" applyNumberFormat="1" applyFont="1" applyFill="1" applyBorder="1" applyAlignment="1" applyProtection="0">
      <alignment horizontal="center" vertical="center" wrapText="1"/>
    </xf>
    <xf numFmtId="49" fontId="17" fillId="16" borderId="20" applyNumberFormat="1" applyFont="1" applyFill="1" applyBorder="1" applyAlignment="1" applyProtection="0">
      <alignment horizontal="center" vertical="center" wrapText="1"/>
    </xf>
    <xf numFmtId="49" fontId="17" fillId="16" borderId="71" applyNumberFormat="1" applyFont="1" applyFill="1" applyBorder="1" applyAlignment="1" applyProtection="0">
      <alignment horizontal="center" vertical="center" wrapText="1"/>
    </xf>
    <xf numFmtId="49" fontId="17" fillId="16" borderId="79" applyNumberFormat="1" applyFont="1" applyFill="1" applyBorder="1" applyAlignment="1" applyProtection="0">
      <alignment horizontal="center" vertical="center" wrapText="1"/>
    </xf>
    <xf numFmtId="49" fontId="41" fillId="15" borderId="72" applyNumberFormat="1" applyFont="1" applyFill="1" applyBorder="1" applyAlignment="1" applyProtection="0">
      <alignment horizontal="center" vertical="center" wrapText="1"/>
    </xf>
    <xf numFmtId="49" fontId="17" fillId="5" borderId="79" applyNumberFormat="1" applyFont="1" applyFill="1" applyBorder="1" applyAlignment="1" applyProtection="0">
      <alignment horizontal="center" vertical="center" wrapText="1"/>
    </xf>
    <xf numFmtId="49" fontId="17" fillId="5" borderId="11" applyNumberFormat="1" applyFont="1" applyFill="1" applyBorder="1" applyAlignment="1" applyProtection="0">
      <alignment horizontal="center" vertical="center" wrapText="1"/>
    </xf>
    <xf numFmtId="49" fontId="17" fillId="16" borderId="72" applyNumberFormat="1" applyFont="1" applyFill="1" applyBorder="1" applyAlignment="1" applyProtection="0">
      <alignment horizontal="center" vertical="center" wrapText="1"/>
    </xf>
    <xf numFmtId="1" fontId="42" fillId="2" borderId="20" applyNumberFormat="1" applyFont="1" applyFill="1" applyBorder="1" applyAlignment="1" applyProtection="0">
      <alignment horizontal="right" vertical="bottom" wrapText="1"/>
    </xf>
    <xf numFmtId="49" fontId="17" fillId="17" borderId="20" applyNumberFormat="1" applyFont="1" applyFill="1" applyBorder="1" applyAlignment="1" applyProtection="0">
      <alignment horizontal="center" vertical="center" wrapText="1"/>
    </xf>
    <xf numFmtId="49" fontId="17" fillId="17" borderId="71" applyNumberFormat="1" applyFont="1" applyFill="1" applyBorder="1" applyAlignment="1" applyProtection="0">
      <alignment horizontal="center" vertical="center" wrapText="1"/>
    </xf>
    <xf numFmtId="49" fontId="17" fillId="17" borderId="79" applyNumberFormat="1" applyFont="1" applyFill="1" applyBorder="1" applyAlignment="1" applyProtection="0">
      <alignment horizontal="center" vertical="center" wrapText="1"/>
    </xf>
    <xf numFmtId="49" fontId="17" fillId="7" borderId="79" applyNumberFormat="1" applyFont="1" applyFill="1" applyBorder="1" applyAlignment="1" applyProtection="0">
      <alignment horizontal="center" vertical="center" wrapText="1"/>
    </xf>
    <xf numFmtId="49" fontId="17" fillId="7" borderId="11" applyNumberFormat="1" applyFont="1" applyFill="1" applyBorder="1" applyAlignment="1" applyProtection="0">
      <alignment horizontal="center" vertical="center" wrapText="1"/>
    </xf>
    <xf numFmtId="49" fontId="17" fillId="17" borderId="72" applyNumberFormat="1" applyFont="1" applyFill="1" applyBorder="1" applyAlignment="1" applyProtection="0">
      <alignment horizontal="center" vertical="center" wrapText="1"/>
    </xf>
    <xf numFmtId="49" fontId="17" fillId="8" borderId="20" applyNumberFormat="1" applyFont="1" applyFill="1" applyBorder="1" applyAlignment="1" applyProtection="0">
      <alignment horizontal="center" vertical="center" wrapText="1"/>
    </xf>
    <xf numFmtId="49" fontId="17" fillId="8" borderId="71" applyNumberFormat="1" applyFont="1" applyFill="1" applyBorder="1" applyAlignment="1" applyProtection="0">
      <alignment horizontal="center" vertical="center" wrapText="1"/>
    </xf>
    <xf numFmtId="49" fontId="17" fillId="8" borderId="81" applyNumberFormat="1" applyFont="1" applyFill="1" applyBorder="1" applyAlignment="1" applyProtection="0">
      <alignment horizontal="center" vertical="center" wrapText="1"/>
    </xf>
    <xf numFmtId="49" fontId="17" fillId="8" borderId="79" applyNumberFormat="1" applyFont="1" applyFill="1" applyBorder="1" applyAlignment="1" applyProtection="0">
      <alignment horizontal="center" vertical="center" wrapText="1"/>
    </xf>
    <xf numFmtId="49" fontId="17" fillId="8" borderId="11" applyNumberFormat="1" applyFont="1" applyFill="1" applyBorder="1" applyAlignment="1" applyProtection="0">
      <alignment horizontal="center" vertical="center" wrapText="1"/>
    </xf>
    <xf numFmtId="49" fontId="17" fillId="8" borderId="72" applyNumberFormat="1" applyFont="1" applyFill="1" applyBorder="1" applyAlignment="1" applyProtection="0">
      <alignment horizontal="center" vertical="center" wrapText="1"/>
    </xf>
    <xf numFmtId="49" fontId="17" fillId="9" borderId="20" applyNumberFormat="1" applyFont="1" applyFill="1" applyBorder="1" applyAlignment="1" applyProtection="0">
      <alignment horizontal="center" vertical="center" wrapText="1"/>
    </xf>
    <xf numFmtId="49" fontId="17" fillId="9" borderId="71" applyNumberFormat="1" applyFont="1" applyFill="1" applyBorder="1" applyAlignment="1" applyProtection="0">
      <alignment horizontal="center" vertical="center" wrapText="1"/>
    </xf>
    <xf numFmtId="49" fontId="17" fillId="9" borderId="11" applyNumberFormat="1" applyFont="1" applyFill="1" applyBorder="1" applyAlignment="1" applyProtection="0">
      <alignment horizontal="center" vertical="center" wrapText="1"/>
    </xf>
    <xf numFmtId="49" fontId="17" fillId="9" borderId="79" applyNumberFormat="1" applyFont="1" applyFill="1" applyBorder="1" applyAlignment="1" applyProtection="0">
      <alignment horizontal="center" vertical="center" wrapText="1"/>
    </xf>
    <xf numFmtId="49" fontId="17" fillId="9" borderId="72" applyNumberFormat="1" applyFont="1" applyFill="1" applyBorder="1" applyAlignment="1" applyProtection="0">
      <alignment horizontal="center" vertical="center" wrapText="1"/>
    </xf>
    <xf numFmtId="49" fontId="27" fillId="9" borderId="11" applyNumberFormat="1" applyFont="1" applyFill="1" applyBorder="1" applyAlignment="1" applyProtection="0">
      <alignment horizontal="center" vertical="center" wrapText="1"/>
    </xf>
    <xf numFmtId="49" fontId="17" fillId="10" borderId="20" applyNumberFormat="1" applyFont="1" applyFill="1" applyBorder="1" applyAlignment="1" applyProtection="0">
      <alignment horizontal="center" vertical="center" wrapText="1"/>
    </xf>
    <xf numFmtId="49" fontId="17" fillId="10" borderId="71" applyNumberFormat="1" applyFont="1" applyFill="1" applyBorder="1" applyAlignment="1" applyProtection="0">
      <alignment horizontal="center" vertical="center" wrapText="1"/>
    </xf>
    <xf numFmtId="49" fontId="17" fillId="10" borderId="11" applyNumberFormat="1" applyFont="1" applyFill="1" applyBorder="1" applyAlignment="1" applyProtection="0">
      <alignment horizontal="center" vertical="center" wrapText="1"/>
    </xf>
    <xf numFmtId="49" fontId="17" fillId="10" borderId="72" applyNumberFormat="1" applyFont="1" applyFill="1" applyBorder="1" applyAlignment="1" applyProtection="0">
      <alignment horizontal="center" vertical="center" wrapText="1"/>
    </xf>
    <xf numFmtId="49" fontId="17" fillId="10" borderId="79" applyNumberFormat="1" applyFont="1" applyFill="1" applyBorder="1" applyAlignment="1" applyProtection="0">
      <alignment horizontal="center" vertical="center" wrapText="1"/>
    </xf>
    <xf numFmtId="49" fontId="17" fillId="11" borderId="20" applyNumberFormat="1" applyFont="1" applyFill="1" applyBorder="1" applyAlignment="1" applyProtection="0">
      <alignment horizontal="center" vertical="center" wrapText="1"/>
    </xf>
    <xf numFmtId="49" fontId="17" fillId="11" borderId="71" applyNumberFormat="1" applyFont="1" applyFill="1" applyBorder="1" applyAlignment="1" applyProtection="0">
      <alignment horizontal="center" vertical="center" wrapText="1"/>
    </xf>
    <xf numFmtId="49" fontId="17" fillId="11" borderId="11" applyNumberFormat="1" applyFont="1" applyFill="1" applyBorder="1" applyAlignment="1" applyProtection="0">
      <alignment horizontal="center" vertical="center" wrapText="1"/>
    </xf>
    <xf numFmtId="49" fontId="17" fillId="11" borderId="72" applyNumberFormat="1" applyFont="1" applyFill="1" applyBorder="1" applyAlignment="1" applyProtection="0">
      <alignment horizontal="center" vertical="center" wrapText="1"/>
    </xf>
    <xf numFmtId="0" fontId="0" fillId="2" borderId="83" applyNumberFormat="0" applyFont="1" applyFill="1" applyBorder="1" applyAlignment="1" applyProtection="0">
      <alignment vertical="top" wrapText="1"/>
    </xf>
    <xf numFmtId="1" fontId="8" fillId="15" borderId="20" applyNumberFormat="1" applyFont="1" applyFill="1" applyBorder="1" applyAlignment="1" applyProtection="0">
      <alignment horizontal="center" vertical="center" wrapText="1"/>
    </xf>
    <xf numFmtId="1" fontId="17" fillId="5" borderId="20" applyNumberFormat="1" applyFont="1" applyFill="1" applyBorder="1" applyAlignment="1" applyProtection="0">
      <alignment horizontal="center" vertical="center" wrapText="1"/>
    </xf>
    <xf numFmtId="1" fontId="11" fillId="15" borderId="20" applyNumberFormat="1" applyFont="1" applyFill="1" applyBorder="1" applyAlignment="1" applyProtection="0">
      <alignment horizontal="center" vertical="center" wrapText="1"/>
    </xf>
    <xf numFmtId="1" fontId="17" fillId="7" borderId="20" applyNumberFormat="1" applyFont="1" applyFill="1" applyBorder="1" applyAlignment="1" applyProtection="0">
      <alignment horizontal="center" vertical="center" wrapText="1"/>
    </xf>
    <xf numFmtId="1" fontId="17" fillId="8" borderId="20" applyNumberFormat="1" applyFont="1" applyFill="1" applyBorder="1" applyAlignment="1" applyProtection="0">
      <alignment horizontal="center" vertical="center" wrapText="1"/>
    </xf>
    <xf numFmtId="1" fontId="17" fillId="9" borderId="20" applyNumberFormat="1" applyFont="1" applyFill="1" applyBorder="1" applyAlignment="1" applyProtection="0">
      <alignment horizontal="center" vertical="center" wrapText="1"/>
    </xf>
    <xf numFmtId="1" fontId="17" fillId="10" borderId="20" applyNumberFormat="1" applyFont="1" applyFill="1" applyBorder="1" applyAlignment="1" applyProtection="0">
      <alignment horizontal="center" vertical="center" wrapText="1"/>
    </xf>
    <xf numFmtId="1" fontId="17" fillId="11" borderId="20" applyNumberFormat="1" applyFont="1" applyFill="1" applyBorder="1" applyAlignment="1" applyProtection="0">
      <alignment horizontal="center" vertical="center" wrapText="1"/>
    </xf>
    <xf numFmtId="49" fontId="8" fillId="2" borderId="32" applyNumberFormat="1" applyFont="1" applyFill="1" applyBorder="1" applyAlignment="1" applyProtection="0">
      <alignment horizontal="right" vertical="center" wrapText="1"/>
    </xf>
    <xf numFmtId="1" fontId="15" fillId="15" borderId="20" applyNumberFormat="1" applyFont="1" applyFill="1" applyBorder="1" applyAlignment="1" applyProtection="0">
      <alignment horizontal="center" vertical="center" wrapText="1"/>
    </xf>
    <xf numFmtId="1" fontId="23" fillId="2" borderId="20" applyNumberFormat="1" applyFont="1" applyFill="1" applyBorder="1" applyAlignment="1" applyProtection="0">
      <alignment horizontal="right" vertical="bottom" wrapText="1"/>
    </xf>
    <xf numFmtId="0" fontId="0" applyNumberFormat="1" applyFont="1" applyFill="0" applyBorder="0" applyAlignment="1" applyProtection="0">
      <alignment vertical="top" wrapText="1"/>
    </xf>
    <xf numFmtId="49" fontId="37" fillId="3" borderId="32" applyNumberFormat="1" applyFont="1" applyFill="1" applyBorder="1" applyAlignment="1" applyProtection="0">
      <alignment horizontal="left" vertical="center" wrapText="1"/>
    </xf>
    <xf numFmtId="59" fontId="8" fillId="15" borderId="79" applyNumberFormat="1" applyFont="1" applyFill="1" applyBorder="1" applyAlignment="1" applyProtection="0">
      <alignment horizontal="center" vertical="center" wrapText="1"/>
    </xf>
    <xf numFmtId="59" fontId="8" fillId="15" borderId="71" applyNumberFormat="1" applyFont="1" applyFill="1" applyBorder="1" applyAlignment="1" applyProtection="0">
      <alignment horizontal="center" vertical="center" wrapText="1"/>
    </xf>
    <xf numFmtId="49" fontId="14" fillId="5" borderId="11" applyNumberFormat="1" applyFont="1" applyFill="1" applyBorder="1" applyAlignment="1" applyProtection="0">
      <alignment horizontal="center" vertical="center" wrapText="1"/>
    </xf>
    <xf numFmtId="1" fontId="14" fillId="7" borderId="71" applyNumberFormat="1" applyFont="1" applyFill="1" applyBorder="1" applyAlignment="1" applyProtection="0">
      <alignment horizontal="center" vertical="center" wrapText="1"/>
    </xf>
    <xf numFmtId="49" fontId="14" fillId="7" borderId="11" applyNumberFormat="1" applyFont="1" applyFill="1" applyBorder="1" applyAlignment="1" applyProtection="0">
      <alignment horizontal="center" vertical="center" wrapText="1"/>
    </xf>
    <xf numFmtId="49" fontId="14" fillId="8" borderId="11" applyNumberFormat="1" applyFont="1" applyFill="1" applyBorder="1" applyAlignment="1" applyProtection="0">
      <alignment horizontal="center" vertical="center" wrapText="1"/>
    </xf>
    <xf numFmtId="49" fontId="14" fillId="9" borderId="11" applyNumberFormat="1" applyFont="1" applyFill="1" applyBorder="1" applyAlignment="1" applyProtection="0">
      <alignment horizontal="center" vertical="center" wrapText="1"/>
    </xf>
    <xf numFmtId="1" fontId="14" fillId="10" borderId="11" applyNumberFormat="1" applyFont="1" applyFill="1" applyBorder="1" applyAlignment="1" applyProtection="0">
      <alignment horizontal="center" vertical="center" wrapText="1"/>
    </xf>
    <xf numFmtId="0" fontId="14" fillId="11" borderId="72" applyNumberFormat="1" applyFont="1" applyFill="1" applyBorder="1" applyAlignment="1" applyProtection="0">
      <alignment horizontal="center" vertical="center" wrapText="1"/>
    </xf>
    <xf numFmtId="0" fontId="8" fillId="2" borderId="20" applyNumberFormat="0" applyFont="1" applyFill="1" applyBorder="1" applyAlignment="1" applyProtection="0">
      <alignment vertical="center" wrapText="1"/>
    </xf>
    <xf numFmtId="0" fontId="15" fillId="2" borderId="20" applyNumberFormat="0" applyFont="1" applyFill="1" applyBorder="1" applyAlignment="1" applyProtection="0">
      <alignment horizontal="center" vertical="center" wrapText="1"/>
    </xf>
    <xf numFmtId="0" fontId="10" fillId="2" borderId="20" applyNumberFormat="0" applyFont="1" applyFill="1" applyBorder="1" applyAlignment="1" applyProtection="0">
      <alignment vertical="center" wrapText="1"/>
    </xf>
    <xf numFmtId="0" fontId="15" fillId="2" borderId="20" applyNumberFormat="0" applyFont="1" applyFill="1" applyBorder="1" applyAlignment="1" applyProtection="0">
      <alignment horizontal="right" vertical="center" wrapText="1"/>
    </xf>
    <xf numFmtId="49" fontId="17" fillId="16" borderId="20" applyNumberFormat="1" applyFont="1" applyFill="1" applyBorder="1" applyAlignment="1" applyProtection="0">
      <alignment vertical="center" wrapText="1"/>
    </xf>
    <xf numFmtId="49" fontId="17" fillId="5" borderId="71" applyNumberFormat="1" applyFont="1" applyFill="1" applyBorder="1" applyAlignment="1" applyProtection="0">
      <alignment horizontal="center" vertical="center" wrapText="1"/>
    </xf>
    <xf numFmtId="49" fontId="41" fillId="15" borderId="79" applyNumberFormat="1" applyFont="1" applyFill="1" applyBorder="1" applyAlignment="1" applyProtection="0">
      <alignment horizontal="center" vertical="center" wrapText="1"/>
    </xf>
    <xf numFmtId="49" fontId="41" fillId="15" borderId="71" applyNumberFormat="1" applyFont="1" applyFill="1" applyBorder="1" applyAlignment="1" applyProtection="0">
      <alignment horizontal="center" vertical="center" wrapText="1"/>
    </xf>
    <xf numFmtId="0" fontId="43" fillId="2" borderId="20" applyNumberFormat="0" applyFont="1" applyFill="1" applyBorder="1" applyAlignment="1" applyProtection="0">
      <alignment horizontal="right" vertical="center" wrapText="1"/>
    </xf>
    <xf numFmtId="49" fontId="17" fillId="17" borderId="20" applyNumberFormat="1" applyFont="1" applyFill="1" applyBorder="1" applyAlignment="1" applyProtection="0">
      <alignment vertical="center" wrapText="1"/>
    </xf>
    <xf numFmtId="49" fontId="17" fillId="7" borderId="81" applyNumberFormat="1" applyFont="1" applyFill="1" applyBorder="1" applyAlignment="1" applyProtection="0">
      <alignment horizontal="center" vertical="center" wrapText="1"/>
    </xf>
    <xf numFmtId="49" fontId="17" fillId="8" borderId="20" applyNumberFormat="1" applyFont="1" applyFill="1" applyBorder="1" applyAlignment="1" applyProtection="0">
      <alignment vertical="center" wrapText="1"/>
    </xf>
    <xf numFmtId="49" fontId="17" fillId="9" borderId="20" applyNumberFormat="1" applyFont="1" applyFill="1" applyBorder="1" applyAlignment="1" applyProtection="0">
      <alignment vertical="center" wrapText="1"/>
    </xf>
    <xf numFmtId="49" fontId="27" fillId="9" borderId="71" applyNumberFormat="1" applyFont="1" applyFill="1" applyBorder="1" applyAlignment="1" applyProtection="0">
      <alignment horizontal="center" vertical="center" wrapText="1"/>
    </xf>
    <xf numFmtId="49" fontId="17" fillId="10" borderId="20" applyNumberFormat="1" applyFont="1" applyFill="1" applyBorder="1" applyAlignment="1" applyProtection="0">
      <alignment vertical="center" wrapText="1"/>
    </xf>
    <xf numFmtId="49" fontId="17" fillId="11" borderId="20" applyNumberFormat="1" applyFont="1" applyFill="1" applyBorder="1" applyAlignment="1" applyProtection="0">
      <alignment vertical="center" wrapText="1"/>
    </xf>
    <xf numFmtId="49" fontId="12" fillId="3" borderId="74" applyNumberFormat="1" applyFont="1" applyFill="1" applyBorder="1" applyAlignment="1" applyProtection="0">
      <alignment horizontal="center" vertical="center" wrapText="1"/>
    </xf>
    <xf numFmtId="0" fontId="15" fillId="2" borderId="20" applyNumberFormat="1" applyFont="1" applyFill="1" applyBorder="1" applyAlignment="1" applyProtection="0">
      <alignment horizontal="center" vertical="center" wrapText="1"/>
    </xf>
    <xf numFmtId="0" fontId="23" fillId="2" borderId="20" applyNumberFormat="0" applyFont="1" applyFill="1" applyBorder="1" applyAlignment="1" applyProtection="0">
      <alignment horizontal="right" vertical="bottom" wrapText="1"/>
    </xf>
    <xf numFmtId="0" fontId="0" applyNumberFormat="1" applyFont="1" applyFill="0" applyBorder="0" applyAlignment="1" applyProtection="0">
      <alignment vertical="top" wrapText="1"/>
    </xf>
    <xf numFmtId="0" fontId="24" fillId="13" borderId="20" applyNumberFormat="0" applyFont="1" applyFill="1" applyBorder="1" applyAlignment="1" applyProtection="0">
      <alignment horizontal="left" vertical="center" wrapText="1"/>
    </xf>
    <xf numFmtId="49" fontId="11" fillId="9" borderId="20" applyNumberFormat="1" applyFont="1" applyFill="1" applyBorder="1" applyAlignment="1" applyProtection="0">
      <alignment horizontal="center" vertical="center" wrapText="1"/>
    </xf>
    <xf numFmtId="49" fontId="27" fillId="15" borderId="20" applyNumberFormat="1" applyFont="1" applyFill="1" applyBorder="1" applyAlignment="1" applyProtection="0">
      <alignment horizontal="center" vertical="center" wrapText="1"/>
    </xf>
    <xf numFmtId="49" fontId="27" fillId="15" borderId="71" applyNumberFormat="1" applyFont="1" applyFill="1" applyBorder="1" applyAlignment="1" applyProtection="0">
      <alignment horizontal="center" vertical="center" wrapText="1"/>
    </xf>
    <xf numFmtId="49" fontId="27" fillId="15" borderId="72" applyNumberFormat="1" applyFont="1" applyFill="1" applyBorder="1" applyAlignment="1" applyProtection="0">
      <alignment horizontal="center" vertical="center" wrapText="1"/>
    </xf>
    <xf numFmtId="0" fontId="42" fillId="2" borderId="20" applyNumberFormat="0" applyFont="1" applyFill="1" applyBorder="1" applyAlignment="1" applyProtection="0">
      <alignment horizontal="right" vertical="bottom" wrapText="1"/>
    </xf>
    <xf numFmtId="49" fontId="44" fillId="8" borderId="11" applyNumberFormat="1" applyFont="1" applyFill="1" applyBorder="1" applyAlignment="1" applyProtection="0">
      <alignment horizontal="center" vertical="center" wrapText="1"/>
    </xf>
    <xf numFmtId="49" fontId="27" fillId="9" borderId="72" applyNumberFormat="1" applyFont="1" applyFill="1" applyBorder="1" applyAlignment="1" applyProtection="0">
      <alignment horizontal="center" vertical="center" wrapText="1"/>
    </xf>
    <xf numFmtId="49" fontId="17" fillId="9" borderId="75" applyNumberFormat="1" applyFont="1" applyFill="1" applyBorder="1" applyAlignment="1" applyProtection="0">
      <alignment horizontal="center" vertical="center" wrapText="1"/>
    </xf>
    <xf numFmtId="49" fontId="17" fillId="10" borderId="75" applyNumberFormat="1" applyFont="1" applyFill="1" applyBorder="1" applyAlignment="1" applyProtection="0">
      <alignment horizontal="center" vertical="center" wrapText="1"/>
    </xf>
    <xf numFmtId="49" fontId="17" fillId="11" borderId="75" applyNumberFormat="1" applyFont="1" applyFill="1" applyBorder="1" applyAlignment="1" applyProtection="0">
      <alignment horizontal="center" vertical="center" wrapText="1"/>
    </xf>
    <xf numFmtId="49" fontId="17" fillId="11" borderId="82" applyNumberFormat="1" applyFont="1" applyFill="1" applyBorder="1" applyAlignment="1" applyProtection="0">
      <alignment horizontal="center" vertical="center" wrapText="1"/>
    </xf>
    <xf numFmtId="0" fontId="0" fillId="2" borderId="84" applyNumberFormat="0" applyFont="1" applyFill="1" applyBorder="1" applyAlignment="1" applyProtection="0">
      <alignment vertical="top" wrapText="1"/>
    </xf>
    <xf numFmtId="0" fontId="8" fillId="2" borderId="20" applyNumberFormat="0" applyFont="1" applyFill="1" applyBorder="1" applyAlignment="1" applyProtection="0">
      <alignment horizontal="right" vertical="bottom" wrapText="1"/>
    </xf>
    <xf numFmtId="0" fontId="0" applyNumberFormat="1" applyFont="1" applyFill="0" applyBorder="0" applyAlignment="1" applyProtection="0">
      <alignment vertical="top" wrapText="1"/>
    </xf>
    <xf numFmtId="49" fontId="31" fillId="3" borderId="70" applyNumberFormat="1" applyFont="1" applyFill="1" applyBorder="1" applyAlignment="1" applyProtection="0">
      <alignment horizontal="center" vertical="center" wrapText="1"/>
    </xf>
    <xf numFmtId="59" fontId="11" fillId="15" borderId="20" applyNumberFormat="1" applyFont="1" applyFill="1" applyBorder="1" applyAlignment="1" applyProtection="0">
      <alignment horizontal="center" vertical="center" wrapText="1"/>
    </xf>
    <xf numFmtId="0" fontId="46" fillId="5" borderId="11" applyNumberFormat="0" applyFont="1" applyFill="1" applyBorder="1" applyAlignment="1" applyProtection="0">
      <alignment horizontal="center" vertical="center" wrapText="1"/>
    </xf>
    <xf numFmtId="0" fontId="46" fillId="7" borderId="11" applyNumberFormat="0" applyFont="1" applyFill="1" applyBorder="1" applyAlignment="1" applyProtection="0">
      <alignment horizontal="center" vertical="center" wrapText="1"/>
    </xf>
    <xf numFmtId="49" fontId="14" fillId="7" borderId="72" applyNumberFormat="1" applyFont="1" applyFill="1" applyBorder="1" applyAlignment="1" applyProtection="0">
      <alignment horizontal="center" vertical="center" wrapText="1"/>
    </xf>
    <xf numFmtId="49" fontId="46" fillId="7" borderId="11" applyNumberFormat="1" applyFont="1" applyFill="1" applyBorder="1" applyAlignment="1" applyProtection="0">
      <alignment horizontal="center" vertical="center" wrapText="1"/>
    </xf>
    <xf numFmtId="0" fontId="46" fillId="8" borderId="11" applyNumberFormat="0" applyFont="1" applyFill="1" applyBorder="1" applyAlignment="1" applyProtection="0">
      <alignment horizontal="center" vertical="center" wrapText="1"/>
    </xf>
    <xf numFmtId="49" fontId="11" fillId="8" borderId="20" applyNumberFormat="1" applyFont="1" applyFill="1" applyBorder="1" applyAlignment="1" applyProtection="0">
      <alignment horizontal="center" vertical="center" wrapText="1"/>
    </xf>
    <xf numFmtId="49" fontId="11" fillId="9" borderId="72" applyNumberFormat="1" applyFont="1" applyFill="1" applyBorder="1" applyAlignment="1" applyProtection="0">
      <alignment horizontal="center" vertical="center" wrapText="1"/>
    </xf>
    <xf numFmtId="1" fontId="31" fillId="9" borderId="11" applyNumberFormat="1" applyFont="1" applyFill="1" applyBorder="1" applyAlignment="1" applyProtection="0">
      <alignment horizontal="center" vertical="center" wrapText="1"/>
    </xf>
    <xf numFmtId="49" fontId="8" fillId="15" borderId="79" applyNumberFormat="1" applyFont="1" applyFill="1" applyBorder="1" applyAlignment="1" applyProtection="0">
      <alignment horizontal="center" vertical="center" wrapText="1"/>
    </xf>
    <xf numFmtId="49" fontId="46" fillId="9" borderId="11" applyNumberFormat="1" applyFont="1" applyFill="1" applyBorder="1" applyAlignment="1" applyProtection="0">
      <alignment horizontal="center" vertical="center" wrapText="1"/>
    </xf>
    <xf numFmtId="0" fontId="46" fillId="9" borderId="11" applyNumberFormat="0" applyFont="1" applyFill="1" applyBorder="1" applyAlignment="1" applyProtection="0">
      <alignment horizontal="center" vertical="center" wrapText="1"/>
    </xf>
    <xf numFmtId="0" fontId="46" fillId="10" borderId="11" applyNumberFormat="0" applyFont="1" applyFill="1" applyBorder="1" applyAlignment="1" applyProtection="0">
      <alignment horizontal="center" vertical="center" wrapText="1"/>
    </xf>
    <xf numFmtId="1" fontId="46" fillId="10" borderId="11" applyNumberFormat="1" applyFont="1" applyFill="1" applyBorder="1" applyAlignment="1" applyProtection="0">
      <alignment horizontal="center" vertical="center" wrapText="1"/>
    </xf>
    <xf numFmtId="0" fontId="46" fillId="11" borderId="11" applyNumberFormat="0" applyFont="1" applyFill="1" applyBorder="1" applyAlignment="1" applyProtection="0">
      <alignment horizontal="center" vertical="center" wrapText="1"/>
    </xf>
    <xf numFmtId="59" fontId="15" fillId="2" borderId="20" applyNumberFormat="1" applyFont="1" applyFill="1" applyBorder="1" applyAlignment="1" applyProtection="0">
      <alignment horizontal="right" vertical="center" wrapText="1"/>
    </xf>
    <xf numFmtId="0" fontId="15" fillId="2" borderId="20" applyNumberFormat="1" applyFont="1" applyFill="1" applyBorder="1" applyAlignment="1" applyProtection="0">
      <alignment horizontal="right" vertical="center" wrapText="1"/>
    </xf>
    <xf numFmtId="0" fontId="10" fillId="2" borderId="20" applyNumberFormat="0" applyFont="1" applyFill="1" applyBorder="1" applyAlignment="1" applyProtection="0">
      <alignment horizontal="center" vertical="center" wrapText="1"/>
    </xf>
    <xf numFmtId="0" fontId="0" fillId="2" borderId="20" applyNumberFormat="1" applyFont="1" applyFill="1" applyBorder="1" applyAlignment="1" applyProtection="0">
      <alignment horizontal="center" vertical="center" wrapText="1"/>
    </xf>
    <xf numFmtId="0" fontId="0" fillId="2" borderId="20" applyNumberFormat="0" applyFont="1" applyFill="1" applyBorder="1" applyAlignment="1" applyProtection="0">
      <alignment horizontal="center" vertical="center" wrapText="1"/>
    </xf>
    <xf numFmtId="49" fontId="31" fillId="3" borderId="20" applyNumberFormat="1" applyFont="1" applyFill="1" applyBorder="1" applyAlignment="1" applyProtection="0">
      <alignment horizontal="center" vertical="center" wrapText="1"/>
    </xf>
    <xf numFmtId="0" fontId="46" fillId="5" borderId="81" applyNumberFormat="0" applyFont="1" applyFill="1" applyBorder="1" applyAlignment="1" applyProtection="0">
      <alignment horizontal="center" vertical="center" wrapText="1"/>
    </xf>
    <xf numFmtId="1" fontId="42" fillId="2" borderId="20" applyNumberFormat="1" applyFont="1" applyFill="1" applyBorder="1" applyAlignment="1" applyProtection="0">
      <alignment horizontal="right" vertical="center" wrapText="1"/>
    </xf>
    <xf numFmtId="0" fontId="31" fillId="9" borderId="11" applyNumberFormat="0" applyFont="1" applyFill="1" applyBorder="1" applyAlignment="1" applyProtection="0">
      <alignment horizontal="center" vertical="center" wrapText="1"/>
    </xf>
    <xf numFmtId="49" fontId="17" fillId="11" borderId="79" applyNumberFormat="1" applyFont="1" applyFill="1" applyBorder="1" applyAlignment="1" applyProtection="0">
      <alignment horizontal="center" vertical="center" wrapText="1"/>
    </xf>
    <xf numFmtId="49" fontId="12" fillId="3" borderId="84" applyNumberFormat="1" applyFont="1" applyFill="1" applyBorder="1" applyAlignment="1" applyProtection="0">
      <alignment horizontal="center" vertical="center" wrapText="1"/>
    </xf>
    <xf numFmtId="1" fontId="8" fillId="2" borderId="20" applyNumberFormat="1" applyFont="1" applyFill="1" applyBorder="1" applyAlignment="1" applyProtection="0">
      <alignment horizontal="right" vertical="bottom" wrapText="1"/>
    </xf>
    <xf numFmtId="0" fontId="0" applyNumberFormat="1" applyFont="1" applyFill="0" applyBorder="0" applyAlignment="1" applyProtection="0">
      <alignment vertical="top" wrapText="1"/>
    </xf>
    <xf numFmtId="49" fontId="3" fillId="2" borderId="32" applyNumberFormat="1" applyFont="1" applyFill="1" applyBorder="1" applyAlignment="1" applyProtection="0">
      <alignment horizontal="left" vertical="center" wrapText="1"/>
    </xf>
    <xf numFmtId="49" fontId="8" fillId="3" borderId="47" applyNumberFormat="1" applyFont="1" applyFill="1" applyBorder="1" applyAlignment="1" applyProtection="0">
      <alignment horizontal="center" vertical="center" wrapText="1"/>
    </xf>
    <xf numFmtId="49" fontId="15" fillId="3" borderId="40" applyNumberFormat="1" applyFont="1" applyFill="1" applyBorder="1" applyAlignment="1" applyProtection="0">
      <alignment horizontal="center" vertical="center" wrapText="1"/>
    </xf>
    <xf numFmtId="0" fontId="15" fillId="3" borderId="20" applyNumberFormat="0" applyFont="1" applyFill="1" applyBorder="1" applyAlignment="1" applyProtection="0">
      <alignment horizontal="center" vertical="center" wrapText="1"/>
    </xf>
    <xf numFmtId="49" fontId="14" fillId="2" borderId="20" applyNumberFormat="1" applyFont="1" applyFill="1" applyBorder="1" applyAlignment="1" applyProtection="0">
      <alignment horizontal="center" vertical="center" wrapText="1"/>
    </xf>
    <xf numFmtId="0" fontId="14" fillId="2" borderId="47" applyNumberFormat="1" applyFont="1" applyFill="1" applyBorder="1" applyAlignment="1" applyProtection="0">
      <alignment horizontal="center" vertical="center" wrapText="1"/>
    </xf>
    <xf numFmtId="59" fontId="14" fillId="2" borderId="47" applyNumberFormat="1" applyFont="1" applyFill="1" applyBorder="1" applyAlignment="1" applyProtection="0">
      <alignment horizontal="center" vertical="center" wrapText="1"/>
    </xf>
    <xf numFmtId="0" fontId="14" fillId="2" borderId="51" applyNumberFormat="0" applyFont="1" applyFill="1" applyBorder="1" applyAlignment="1" applyProtection="0">
      <alignment horizontal="center" vertical="center" wrapText="1"/>
    </xf>
    <xf numFmtId="49" fontId="15" fillId="2" borderId="32" applyNumberFormat="1" applyFont="1" applyFill="1" applyBorder="1" applyAlignment="1" applyProtection="0">
      <alignment horizontal="right" vertical="center" wrapText="1"/>
    </xf>
    <xf numFmtId="0" fontId="15" fillId="2" borderId="33" applyNumberFormat="0" applyFont="1" applyFill="1" applyBorder="1" applyAlignment="1" applyProtection="0">
      <alignment horizontal="right" vertical="center" wrapText="1"/>
    </xf>
    <xf numFmtId="1" fontId="14" fillId="2" borderId="20" applyNumberFormat="1" applyFont="1" applyFill="1" applyBorder="1" applyAlignment="1" applyProtection="0">
      <alignment horizontal="center" vertical="center" wrapText="1"/>
    </xf>
    <xf numFmtId="0" fontId="15" fillId="2" borderId="32" applyNumberFormat="0" applyFont="1" applyFill="1" applyBorder="1" applyAlignment="1" applyProtection="0">
      <alignment horizontal="right" vertical="center" wrapText="1"/>
    </xf>
    <xf numFmtId="0" fontId="14" fillId="2" borderId="21" applyNumberFormat="0" applyFont="1" applyFill="1" applyBorder="1" applyAlignment="1" applyProtection="0">
      <alignment horizontal="center" vertical="center" wrapText="1"/>
    </xf>
    <xf numFmtId="1" fontId="14" fillId="2" borderId="26" applyNumberFormat="1" applyFont="1" applyFill="1" applyBorder="1" applyAlignment="1" applyProtection="0">
      <alignment horizontal="center" vertical="center" wrapText="1"/>
    </xf>
    <xf numFmtId="49" fontId="15" fillId="2" borderId="44" applyNumberFormat="1" applyFont="1" applyFill="1" applyBorder="1" applyAlignment="1" applyProtection="0">
      <alignment horizontal="center" vertical="center" wrapText="1"/>
    </xf>
    <xf numFmtId="0" fontId="14" fillId="2" borderId="29" applyNumberFormat="1" applyFont="1" applyFill="1" applyBorder="1" applyAlignment="1" applyProtection="0">
      <alignment horizontal="center" vertical="center" wrapText="1"/>
    </xf>
    <xf numFmtId="0" fontId="14" fillId="2" borderId="29" applyNumberFormat="0" applyFont="1" applyFill="1" applyBorder="1" applyAlignment="1" applyProtection="0">
      <alignment horizontal="center" vertical="center" wrapText="1"/>
    </xf>
    <xf numFmtId="0" fontId="14" fillId="2" borderId="42" applyNumberFormat="1" applyFont="1" applyFill="1" applyBorder="1" applyAlignment="1" applyProtection="0">
      <alignment horizontal="center" vertical="center" wrapText="1"/>
    </xf>
    <xf numFmtId="0" fontId="14" fillId="2" borderId="25" applyNumberFormat="0" applyFont="1" applyFill="1" applyBorder="1" applyAlignment="1" applyProtection="0">
      <alignment horizontal="center" vertical="center" wrapText="1"/>
    </xf>
    <xf numFmtId="49" fontId="17" fillId="2" borderId="25" applyNumberFormat="1" applyFont="1" applyFill="1" applyBorder="1" applyAlignment="1" applyProtection="0">
      <alignment horizontal="right" vertical="center" wrapText="1"/>
    </xf>
    <xf numFmtId="49" fontId="17" fillId="2" borderId="20" applyNumberFormat="1" applyFont="1" applyFill="1" applyBorder="1" applyAlignment="1" applyProtection="0">
      <alignment horizontal="center" vertical="center" wrapText="1"/>
    </xf>
    <xf numFmtId="0" fontId="17" fillId="2" borderId="20" applyNumberFormat="0" applyFont="1" applyFill="1" applyBorder="1" applyAlignment="1" applyProtection="0">
      <alignment horizontal="center" vertical="center" wrapText="1"/>
    </xf>
    <xf numFmtId="49" fontId="17" fillId="2" borderId="26" applyNumberFormat="1" applyFont="1" applyFill="1" applyBorder="1" applyAlignment="1" applyProtection="0">
      <alignment horizontal="center" vertical="center" wrapText="1"/>
    </xf>
    <xf numFmtId="0" fontId="17" fillId="2" borderId="25" applyNumberFormat="0" applyFont="1" applyFill="1" applyBorder="1" applyAlignment="1" applyProtection="0">
      <alignment horizontal="center" vertical="center" wrapText="1"/>
    </xf>
    <xf numFmtId="49" fontId="15" fillId="2" borderId="25" applyNumberFormat="1" applyFont="1" applyFill="1" applyBorder="1" applyAlignment="1" applyProtection="0">
      <alignment horizontal="center" vertical="center" wrapText="1"/>
    </xf>
    <xf numFmtId="0" fontId="14" fillId="2" borderId="26" applyNumberFormat="1" applyFont="1" applyFill="1" applyBorder="1" applyAlignment="1" applyProtection="0">
      <alignment horizontal="center" vertical="center" wrapText="1"/>
    </xf>
    <xf numFmtId="49" fontId="17" fillId="2" borderId="27" applyNumberFormat="1" applyFont="1" applyFill="1" applyBorder="1" applyAlignment="1" applyProtection="0">
      <alignment horizontal="right" vertical="center" wrapText="1"/>
    </xf>
    <xf numFmtId="49" fontId="17" fillId="2" borderId="21" applyNumberFormat="1" applyFont="1" applyFill="1" applyBorder="1" applyAlignment="1" applyProtection="0">
      <alignment horizontal="center" vertical="center" wrapText="1"/>
    </xf>
    <xf numFmtId="49" fontId="17" fillId="15" borderId="21" applyNumberFormat="1" applyFont="1" applyFill="1" applyBorder="1" applyAlignment="1" applyProtection="0">
      <alignment horizontal="center" vertical="center" wrapText="1"/>
    </xf>
    <xf numFmtId="0" fontId="0" fillId="2" borderId="28"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3" fillId="2" borderId="67" applyNumberFormat="1" applyFont="1" applyFill="1" applyBorder="1" applyAlignment="1" applyProtection="0">
      <alignment horizontal="left" vertical="center" wrapText="1"/>
    </xf>
    <xf numFmtId="49" fontId="15" fillId="3" borderId="20" applyNumberFormat="1" applyFont="1" applyFill="1" applyBorder="1" applyAlignment="1" applyProtection="0">
      <alignment horizontal="center" vertical="center" wrapText="1"/>
    </xf>
    <xf numFmtId="49" fontId="11" fillId="18" borderId="20" applyNumberFormat="1" applyFont="1" applyFill="1" applyBorder="1" applyAlignment="1" applyProtection="0">
      <alignment horizontal="center" vertical="center" wrapText="1"/>
    </xf>
    <xf numFmtId="49" fontId="14" fillId="18" borderId="20" applyNumberFormat="1" applyFont="1" applyFill="1" applyBorder="1" applyAlignment="1" applyProtection="0">
      <alignment horizontal="center" vertical="center" wrapText="1"/>
    </xf>
    <xf numFmtId="0" fontId="14" fillId="18" borderId="20" applyNumberFormat="1" applyFont="1" applyFill="1" applyBorder="1" applyAlignment="1" applyProtection="0">
      <alignment horizontal="center" vertical="center" wrapText="1"/>
    </xf>
    <xf numFmtId="59" fontId="14" fillId="18" borderId="20" applyNumberFormat="1" applyFont="1" applyFill="1" applyBorder="1" applyAlignment="1" applyProtection="0">
      <alignment horizontal="center" vertical="center" wrapText="1"/>
    </xf>
    <xf numFmtId="49" fontId="15" fillId="2" borderId="20" applyNumberFormat="1" applyFont="1" applyFill="1" applyBorder="1" applyAlignment="1" applyProtection="0">
      <alignment horizontal="right" vertical="center" wrapText="1"/>
    </xf>
    <xf numFmtId="0" fontId="14" fillId="2" borderId="26"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0" fontId="3" fillId="2" borderId="20" applyNumberFormat="0" applyFont="1" applyFill="1" applyBorder="1" applyAlignment="1" applyProtection="0">
      <alignment horizontal="left" vertical="center"/>
    </xf>
    <xf numFmtId="49" fontId="11" fillId="3" borderId="47" applyNumberFormat="1" applyFont="1" applyFill="1" applyBorder="1" applyAlignment="1" applyProtection="0">
      <alignment horizontal="center" vertical="center" wrapText="1"/>
    </xf>
    <xf numFmtId="0" fontId="8" fillId="2" borderId="20" applyNumberFormat="0" applyFont="1" applyFill="1" applyBorder="1" applyAlignment="1" applyProtection="0">
      <alignment horizontal="left" vertical="center"/>
    </xf>
    <xf numFmtId="49" fontId="11" fillId="15" borderId="20" applyNumberFormat="1" applyFont="1" applyFill="1" applyBorder="1" applyAlignment="1" applyProtection="0">
      <alignment horizontal="center" vertical="center" wrapText="1"/>
    </xf>
    <xf numFmtId="49" fontId="14" fillId="15" borderId="20" applyNumberFormat="1" applyFont="1" applyFill="1" applyBorder="1" applyAlignment="1" applyProtection="0">
      <alignment horizontal="center" vertical="center" wrapText="1"/>
    </xf>
    <xf numFmtId="0" fontId="14" fillId="15" borderId="20" applyNumberFormat="1" applyFont="1" applyFill="1" applyBorder="1" applyAlignment="1" applyProtection="0">
      <alignment horizontal="center" vertical="center" wrapText="1"/>
    </xf>
    <xf numFmtId="0" fontId="14" fillId="15" borderId="47" applyNumberFormat="1" applyFont="1" applyFill="1" applyBorder="1" applyAlignment="1" applyProtection="0">
      <alignment horizontal="center" vertical="center" wrapText="1"/>
    </xf>
    <xf numFmtId="49" fontId="14" fillId="15" borderId="47" applyNumberFormat="1" applyFont="1" applyFill="1" applyBorder="1" applyAlignment="1" applyProtection="0">
      <alignment horizontal="center" vertical="center" wrapText="1"/>
    </xf>
    <xf numFmtId="0" fontId="14" fillId="18" borderId="47" applyNumberFormat="1" applyFont="1" applyFill="1" applyBorder="1" applyAlignment="1" applyProtection="0">
      <alignment horizontal="center" vertical="center" wrapText="1"/>
    </xf>
    <xf numFmtId="59" fontId="14" fillId="18" borderId="47" applyNumberFormat="1" applyFont="1" applyFill="1" applyBorder="1" applyAlignment="1" applyProtection="0">
      <alignment horizontal="center" vertical="center" wrapText="1"/>
    </xf>
    <xf numFmtId="49" fontId="47" fillId="15" borderId="32" applyNumberFormat="1" applyFont="1" applyFill="1" applyBorder="1" applyAlignment="1" applyProtection="0">
      <alignment horizontal="center" vertical="center" wrapText="1"/>
    </xf>
    <xf numFmtId="49" fontId="47" fillId="3" borderId="32" applyNumberFormat="1" applyFont="1" applyFill="1" applyBorder="1" applyAlignment="1" applyProtection="0">
      <alignment horizontal="center" vertical="center" wrapText="1"/>
    </xf>
    <xf numFmtId="0" fontId="8" fillId="2" borderId="67" applyNumberFormat="0" applyFont="1" applyFill="1" applyBorder="1" applyAlignment="1" applyProtection="0">
      <alignment horizontal="left" vertical="center"/>
    </xf>
    <xf numFmtId="59" fontId="11" fillId="2" borderId="20" applyNumberFormat="1" applyFont="1" applyFill="1" applyBorder="1" applyAlignment="1" applyProtection="0">
      <alignment horizontal="center" vertical="center"/>
    </xf>
    <xf numFmtId="49" fontId="14" fillId="2" borderId="47" applyNumberFormat="1" applyFont="1" applyFill="1" applyBorder="1" applyAlignment="1" applyProtection="0">
      <alignment horizontal="center" vertical="center" wrapText="1"/>
    </xf>
    <xf numFmtId="49" fontId="14" fillId="18" borderId="47" applyNumberFormat="1" applyFont="1" applyFill="1" applyBorder="1" applyAlignment="1" applyProtection="0">
      <alignment horizontal="center" vertical="center" wrapText="1"/>
    </xf>
    <xf numFmtId="49" fontId="8" fillId="5" borderId="20" applyNumberFormat="1" applyFont="1" applyFill="1" applyBorder="1" applyAlignment="1" applyProtection="0">
      <alignment vertical="center" wrapText="1"/>
    </xf>
    <xf numFmtId="49" fontId="8" fillId="7" borderId="20" applyNumberFormat="1" applyFont="1" applyFill="1" applyBorder="1" applyAlignment="1" applyProtection="0">
      <alignment vertical="center" wrapText="1"/>
    </xf>
    <xf numFmtId="49" fontId="8" fillId="8" borderId="20" applyNumberFormat="1" applyFont="1" applyFill="1" applyBorder="1" applyAlignment="1" applyProtection="0">
      <alignment vertical="center" wrapText="1"/>
    </xf>
    <xf numFmtId="49" fontId="8" fillId="10" borderId="20" applyNumberFormat="1" applyFont="1" applyFill="1" applyBorder="1" applyAlignment="1" applyProtection="0">
      <alignment vertical="center" wrapText="1"/>
    </xf>
    <xf numFmtId="49" fontId="8" fillId="11" borderId="20" applyNumberFormat="1" applyFont="1" applyFill="1" applyBorder="1" applyAlignment="1" applyProtection="0">
      <alignment vertical="center" wrapText="1"/>
    </xf>
    <xf numFmtId="0" fontId="8" fillId="2" borderId="21" applyNumberFormat="0" applyFont="1" applyFill="1" applyBorder="1" applyAlignment="1" applyProtection="0">
      <alignment horizontal="right" vertical="center" wrapText="1"/>
    </xf>
    <xf numFmtId="0" fontId="11" fillId="2" borderId="21" applyNumberFormat="0" applyFont="1" applyFill="1" applyBorder="1" applyAlignment="1" applyProtection="0">
      <alignment horizontal="right" vertical="center" wrapText="1"/>
    </xf>
    <xf numFmtId="0" fontId="14" fillId="15" borderId="20" applyNumberFormat="0" applyFont="1" applyFill="1" applyBorder="1" applyAlignment="1" applyProtection="0">
      <alignment horizontal="center" vertical="center" wrapText="1"/>
    </xf>
    <xf numFmtId="0" fontId="48" fillId="2" borderId="26" applyNumberFormat="0" applyFont="1" applyFill="1" applyBorder="1" applyAlignment="1" applyProtection="0">
      <alignment vertical="top" wrapText="1"/>
    </xf>
    <xf numFmtId="49" fontId="6" fillId="2" borderId="44" applyNumberFormat="1" applyFont="1" applyFill="1" applyBorder="1" applyAlignment="1" applyProtection="0">
      <alignment horizontal="right" vertical="top" wrapText="1"/>
    </xf>
    <xf numFmtId="49" fontId="8" fillId="2" borderId="29" applyNumberFormat="1" applyFont="1" applyFill="1" applyBorder="1" applyAlignment="1" applyProtection="0">
      <alignment horizontal="right" vertical="center" wrapText="1"/>
    </xf>
    <xf numFmtId="59" fontId="15" fillId="2" borderId="29" applyNumberFormat="1" applyFont="1" applyFill="1" applyBorder="1" applyAlignment="1" applyProtection="0">
      <alignment horizontal="center" vertical="center" wrapText="1"/>
    </xf>
    <xf numFmtId="49" fontId="15" fillId="2" borderId="29" applyNumberFormat="1" applyFont="1" applyFill="1" applyBorder="1" applyAlignment="1" applyProtection="0">
      <alignment horizontal="center" vertical="center" wrapText="1"/>
    </xf>
    <xf numFmtId="49" fontId="15" fillId="2" borderId="85" applyNumberFormat="1" applyFont="1" applyFill="1" applyBorder="1" applyAlignment="1" applyProtection="0">
      <alignment horizontal="center" vertical="center" wrapText="1"/>
    </xf>
    <xf numFmtId="0" fontId="14" fillId="2" borderId="86" applyNumberFormat="0" applyFont="1" applyFill="1" applyBorder="1" applyAlignment="1" applyProtection="0">
      <alignment horizontal="center" vertical="center" wrapText="1"/>
    </xf>
    <xf numFmtId="49" fontId="8" fillId="2" borderId="29" applyNumberFormat="1" applyFont="1" applyFill="1" applyBorder="1" applyAlignment="1" applyProtection="0">
      <alignment horizontal="center" vertical="center" wrapText="1"/>
    </xf>
    <xf numFmtId="0" fontId="31" fillId="2" borderId="29" applyNumberFormat="0" applyFont="1" applyFill="1" applyBorder="1" applyAlignment="1" applyProtection="0">
      <alignment horizontal="center" vertical="center" wrapText="1"/>
    </xf>
    <xf numFmtId="49" fontId="11" fillId="2" borderId="42" applyNumberFormat="1" applyFont="1" applyFill="1" applyBorder="1" applyAlignment="1" applyProtection="0">
      <alignment horizontal="center" vertical="center" wrapText="1"/>
    </xf>
    <xf numFmtId="0" fontId="46" fillId="2" borderId="25" applyNumberFormat="0" applyFont="1" applyFill="1" applyBorder="1" applyAlignment="1" applyProtection="0">
      <alignment horizontal="center" vertical="center" wrapText="1"/>
    </xf>
    <xf numFmtId="0" fontId="46" fillId="2" borderId="20" applyNumberFormat="0" applyFont="1" applyFill="1" applyBorder="1" applyAlignment="1" applyProtection="0">
      <alignment horizontal="center" vertical="center" wrapText="1"/>
    </xf>
    <xf numFmtId="0" fontId="48" fillId="2" borderId="20" applyNumberFormat="0" applyFont="1" applyFill="1" applyBorder="1" applyAlignment="1" applyProtection="0">
      <alignment vertical="top" wrapText="1"/>
    </xf>
    <xf numFmtId="59" fontId="46" fillId="2" borderId="20" applyNumberFormat="1" applyFont="1" applyFill="1" applyBorder="1" applyAlignment="1" applyProtection="0">
      <alignment horizontal="center" vertical="center" wrapText="1"/>
    </xf>
    <xf numFmtId="0" fontId="14" fillId="2" borderId="87" applyNumberFormat="1" applyFont="1" applyFill="1" applyBorder="1" applyAlignment="1" applyProtection="0">
      <alignment horizontal="center" vertical="center" wrapText="1"/>
    </xf>
    <xf numFmtId="0" fontId="14" fillId="2" borderId="88" applyNumberFormat="0" applyFont="1" applyFill="1" applyBorder="1" applyAlignment="1" applyProtection="0">
      <alignment horizontal="center" vertical="center" wrapText="1"/>
    </xf>
    <xf numFmtId="59" fontId="14" fillId="2" borderId="87" applyNumberFormat="1" applyFont="1" applyFill="1" applyBorder="1" applyAlignment="1" applyProtection="0">
      <alignment horizontal="center" vertical="center" wrapText="1"/>
    </xf>
    <xf numFmtId="59" fontId="14" fillId="2" borderId="26" applyNumberFormat="1" applyFont="1" applyFill="1" applyBorder="1" applyAlignment="1" applyProtection="0">
      <alignment horizontal="center" vertical="center" wrapText="1"/>
    </xf>
    <xf numFmtId="0" fontId="48" fillId="2" borderId="25" applyNumberFormat="0" applyFont="1" applyFill="1" applyBorder="1" applyAlignment="1" applyProtection="0">
      <alignment vertical="top" wrapText="1"/>
    </xf>
    <xf numFmtId="0" fontId="0" fillId="2" borderId="87" applyNumberFormat="1" applyFont="1" applyFill="1" applyBorder="1" applyAlignment="1" applyProtection="0">
      <alignment horizontal="center" vertical="top" wrapText="1"/>
    </xf>
    <xf numFmtId="0" fontId="0" fillId="2" borderId="87" applyNumberFormat="0" applyFont="1" applyFill="1" applyBorder="1" applyAlignment="1" applyProtection="0">
      <alignment horizontal="center" vertical="top" wrapText="1"/>
    </xf>
    <xf numFmtId="0" fontId="0" fillId="2" borderId="47" applyNumberFormat="0" applyFont="1" applyFill="1" applyBorder="1" applyAlignment="1" applyProtection="0">
      <alignment vertical="top" wrapText="1"/>
    </xf>
    <xf numFmtId="59" fontId="14" fillId="2" borderId="25" applyNumberFormat="1" applyFont="1" applyFill="1" applyBorder="1" applyAlignment="1" applyProtection="0">
      <alignment horizontal="center" vertical="center" wrapText="1"/>
    </xf>
    <xf numFmtId="0" fontId="14" fillId="2" borderId="87" applyNumberFormat="0" applyFont="1" applyFill="1" applyBorder="1" applyAlignment="1" applyProtection="0">
      <alignment horizontal="center" vertical="center" wrapText="1"/>
    </xf>
    <xf numFmtId="0" fontId="15" fillId="2" borderId="26" applyNumberFormat="0" applyFont="1" applyFill="1" applyBorder="1" applyAlignment="1" applyProtection="0">
      <alignment horizontal="right" vertical="center" wrapText="1"/>
    </xf>
    <xf numFmtId="0" fontId="15" fillId="2" borderId="25" applyNumberFormat="0" applyFont="1" applyFill="1" applyBorder="1" applyAlignment="1" applyProtection="0">
      <alignment horizontal="right" vertical="center" wrapText="1"/>
    </xf>
    <xf numFmtId="59" fontId="14" fillId="2" borderId="88" applyNumberFormat="1" applyFont="1" applyFill="1" applyBorder="1" applyAlignment="1" applyProtection="0">
      <alignment horizontal="center" vertical="center" wrapText="1"/>
    </xf>
    <xf numFmtId="0" fontId="0" fillId="2" borderId="27" applyNumberFormat="0" applyFont="1" applyFill="1" applyBorder="1" applyAlignment="1" applyProtection="0">
      <alignment vertical="top" wrapText="1"/>
    </xf>
    <xf numFmtId="59" fontId="14" fillId="2" borderId="21" applyNumberFormat="1" applyFont="1" applyFill="1" applyBorder="1" applyAlignment="1" applyProtection="0">
      <alignment horizontal="center" vertical="center" wrapText="1"/>
    </xf>
    <xf numFmtId="59" fontId="14" fillId="2" borderId="89" applyNumberFormat="1" applyFont="1" applyFill="1" applyBorder="1" applyAlignment="1" applyProtection="0">
      <alignment horizontal="center" vertical="center" wrapText="1"/>
    </xf>
    <xf numFmtId="0" fontId="14" fillId="2" borderId="90" applyNumberFormat="0" applyFont="1" applyFill="1" applyBorder="1" applyAlignment="1" applyProtection="0">
      <alignment horizontal="center" vertical="center" wrapText="1"/>
    </xf>
    <xf numFmtId="0" fontId="14" fillId="2" borderId="28"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3" fillId="2" borderId="20" applyNumberFormat="1" applyFont="1" applyFill="1" applyBorder="1" applyAlignment="1" applyProtection="0">
      <alignment horizontal="center" vertical="center" wrapText="1"/>
    </xf>
    <xf numFmtId="49" fontId="49" fillId="2" borderId="32" applyNumberFormat="1" applyFont="1" applyFill="1" applyBorder="1" applyAlignment="1" applyProtection="0">
      <alignment horizontal="left" vertical="center" wrapText="1"/>
    </xf>
    <xf numFmtId="0" fontId="49" fillId="2" borderId="20" applyNumberFormat="0" applyFont="1" applyFill="1" applyBorder="1" applyAlignment="1" applyProtection="0">
      <alignment horizontal="left" vertical="center" wrapText="1"/>
    </xf>
    <xf numFmtId="0" fontId="0" fillId="2" borderId="67" applyNumberFormat="0" applyFont="1" applyFill="1" applyBorder="1" applyAlignment="1" applyProtection="0">
      <alignment vertical="top" wrapText="1"/>
    </xf>
    <xf numFmtId="59" fontId="17" fillId="18" borderId="20" applyNumberFormat="1" applyFont="1" applyFill="1" applyBorder="1" applyAlignment="1" applyProtection="0">
      <alignment horizontal="center" vertical="center" wrapText="1"/>
    </xf>
    <xf numFmtId="0" fontId="14" fillId="19" borderId="20" applyNumberFormat="0" applyFont="1" applyFill="1" applyBorder="1" applyAlignment="1" applyProtection="0">
      <alignment horizontal="center" vertical="center" wrapText="1"/>
    </xf>
    <xf numFmtId="59" fontId="17" fillId="15" borderId="20" applyNumberFormat="1" applyFont="1" applyFill="1" applyBorder="1" applyAlignment="1" applyProtection="0">
      <alignment horizontal="center" vertical="center" wrapText="1"/>
    </xf>
    <xf numFmtId="0" fontId="14" fillId="20" borderId="20" applyNumberFormat="0" applyFont="1" applyFill="1" applyBorder="1" applyAlignment="1" applyProtection="0">
      <alignment horizontal="center" vertical="center" wrapText="1"/>
    </xf>
    <xf numFmtId="0" fontId="14" fillId="18" borderId="20" applyNumberFormat="0" applyFont="1" applyFill="1" applyBorder="1" applyAlignment="1" applyProtection="0">
      <alignment horizontal="center" vertical="center" wrapText="1"/>
    </xf>
    <xf numFmtId="59" fontId="17" fillId="2" borderId="20" applyNumberFormat="1" applyFont="1" applyFill="1" applyBorder="1" applyAlignment="1" applyProtection="0">
      <alignment horizontal="center" vertical="center" wrapText="1"/>
    </xf>
    <xf numFmtId="0" fontId="14" fillId="21" borderId="20" applyNumberFormat="0" applyFont="1" applyFill="1" applyBorder="1" applyAlignment="1" applyProtection="0">
      <alignment horizontal="center" vertical="center" wrapText="1"/>
    </xf>
    <xf numFmtId="0" fontId="0" fillId="2" borderId="20" applyNumberFormat="0" applyFont="1" applyFill="1" applyBorder="1" applyAlignment="1" applyProtection="0">
      <alignment horizontal="center" vertical="top" wrapText="1"/>
    </xf>
    <xf numFmtId="0" fontId="0" fillId="2" borderId="20" applyNumberFormat="1" applyFont="1" applyFill="1" applyBorder="1" applyAlignment="1" applyProtection="0">
      <alignment horizontal="center" vertical="top" wrapText="1"/>
    </xf>
    <xf numFmtId="49" fontId="0" fillId="2" borderId="20" applyNumberFormat="1" applyFont="1" applyFill="1" applyBorder="1" applyAlignment="1" applyProtection="0">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fbfbf"/>
      <rgbColor rgb="fffefffe"/>
      <rgbColor rgb="ffbdc0bf"/>
      <rgbColor rgb="fff4f4f4"/>
      <rgbColor rgb="ffdbdbdb"/>
      <rgbColor rgb="ffb8fdea"/>
      <rgbColor rgb="ffbaeaff"/>
      <rgbColor rgb="ffffe9bb"/>
      <rgbColor rgb="ffffc87e"/>
      <rgbColor rgb="fffff167"/>
      <rgbColor rgb="ffa7a7a7"/>
      <rgbColor rgb="ffff0007"/>
      <rgbColor rgb="ffc00000"/>
      <rgbColor rgb="ff435368"/>
      <rgbColor rgb="ff0070c0"/>
      <rgbColor rgb="ff888888"/>
      <rgbColor rgb="ffb7b7b7"/>
      <rgbColor rgb="ff0729ff"/>
      <rgbColor rgb="ffdddddd"/>
      <rgbColor rgb="ff005fa2"/>
      <rgbColor rgb="fff2f2f2"/>
      <rgbColor rgb="ffb7fdea"/>
      <rgbColor rgb="ffdedede"/>
      <rgbColor rgb="ffefa749"/>
      <rgbColor rgb="ffb0eb9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A1:E18"/>
  <sheetViews>
    <sheetView workbookViewId="0" showGridLines="0" defaultGridColor="1"/>
  </sheetViews>
  <sheetFormatPr defaultColWidth="16.3333" defaultRowHeight="13.9" customHeight="1" outlineLevelRow="0" outlineLevelCol="0"/>
  <cols>
    <col min="1" max="1" width="11.3516" style="1" customWidth="1"/>
    <col min="2" max="2" width="79.8516" style="1" customWidth="1"/>
    <col min="3" max="5" width="16.3516" style="1" customWidth="1"/>
    <col min="6" max="16384" width="16.3516" style="1" customWidth="1"/>
  </cols>
  <sheetData>
    <row r="1" ht="74.35" customHeight="1">
      <c r="A1" t="s" s="2">
        <v>0</v>
      </c>
      <c r="B1" s="3"/>
      <c r="C1" s="4"/>
      <c r="D1" s="5"/>
      <c r="E1" s="6"/>
    </row>
    <row r="2" ht="40.75" customHeight="1">
      <c r="A2" t="s" s="7">
        <v>1</v>
      </c>
      <c r="B2" s="8"/>
      <c r="C2" s="9"/>
      <c r="D2" s="10"/>
      <c r="E2" s="11"/>
    </row>
    <row r="3" ht="19.8" customHeight="1">
      <c r="A3" t="s" s="12">
        <v>2</v>
      </c>
      <c r="B3" s="13"/>
      <c r="C3" s="14"/>
      <c r="D3" s="10"/>
      <c r="E3" s="11"/>
    </row>
    <row r="4" ht="19.8" customHeight="1">
      <c r="A4" t="s" s="15">
        <v>3</v>
      </c>
      <c r="B4" t="s" s="16">
        <v>4</v>
      </c>
      <c r="C4" s="14"/>
      <c r="D4" s="10"/>
      <c r="E4" s="11"/>
    </row>
    <row r="5" ht="19.8" customHeight="1">
      <c r="A5" t="s" s="15">
        <v>5</v>
      </c>
      <c r="B5" t="s" s="16">
        <v>6</v>
      </c>
      <c r="C5" s="14"/>
      <c r="D5" s="10"/>
      <c r="E5" s="11"/>
    </row>
    <row r="6" ht="19.8" customHeight="1">
      <c r="A6" t="s" s="15">
        <v>7</v>
      </c>
      <c r="B6" t="s" s="16">
        <v>8</v>
      </c>
      <c r="C6" s="14"/>
      <c r="D6" s="10"/>
      <c r="E6" s="11"/>
    </row>
    <row r="7" ht="19.8" customHeight="1">
      <c r="A7" t="s" s="15">
        <v>9</v>
      </c>
      <c r="B7" t="s" s="16">
        <v>10</v>
      </c>
      <c r="C7" s="14"/>
      <c r="D7" s="10"/>
      <c r="E7" s="11"/>
    </row>
    <row r="8" ht="19.8" customHeight="1">
      <c r="A8" t="s" s="15">
        <v>11</v>
      </c>
      <c r="B8" t="s" s="16">
        <v>12</v>
      </c>
      <c r="C8" s="14"/>
      <c r="D8" s="10"/>
      <c r="E8" s="11"/>
    </row>
    <row r="9" ht="19.8" customHeight="1">
      <c r="A9" t="s" s="15">
        <v>13</v>
      </c>
      <c r="B9" t="s" s="16">
        <v>14</v>
      </c>
      <c r="C9" s="14"/>
      <c r="D9" s="10"/>
      <c r="E9" s="11"/>
    </row>
    <row r="10" ht="19.8" customHeight="1">
      <c r="A10" t="s" s="15">
        <v>15</v>
      </c>
      <c r="B10" t="s" s="16">
        <v>16</v>
      </c>
      <c r="C10" s="14"/>
      <c r="D10" s="10"/>
      <c r="E10" s="11"/>
    </row>
    <row r="11" ht="19.8" customHeight="1">
      <c r="A11" t="s" s="15">
        <v>17</v>
      </c>
      <c r="B11" t="s" s="16">
        <v>18</v>
      </c>
      <c r="C11" s="14"/>
      <c r="D11" s="10"/>
      <c r="E11" s="11"/>
    </row>
    <row r="12" ht="19.8" customHeight="1">
      <c r="A12" t="s" s="15">
        <v>19</v>
      </c>
      <c r="B12" t="s" s="16">
        <v>20</v>
      </c>
      <c r="C12" s="14"/>
      <c r="D12" s="10"/>
      <c r="E12" s="11"/>
    </row>
    <row r="13" ht="19.8" customHeight="1">
      <c r="A13" t="s" s="15">
        <v>21</v>
      </c>
      <c r="B13" t="s" s="16">
        <v>22</v>
      </c>
      <c r="C13" s="14"/>
      <c r="D13" s="10"/>
      <c r="E13" s="11"/>
    </row>
    <row r="14" ht="19.8" customHeight="1">
      <c r="A14" t="s" s="15">
        <v>23</v>
      </c>
      <c r="B14" t="s" s="16">
        <v>24</v>
      </c>
      <c r="C14" s="14"/>
      <c r="D14" s="10"/>
      <c r="E14" s="11"/>
    </row>
    <row r="15" ht="19.8" customHeight="1">
      <c r="A15" t="s" s="15">
        <v>25</v>
      </c>
      <c r="B15" t="s" s="16">
        <v>26</v>
      </c>
      <c r="C15" s="14"/>
      <c r="D15" s="10"/>
      <c r="E15" s="11"/>
    </row>
    <row r="16" ht="19.8" customHeight="1">
      <c r="A16" t="s" s="15">
        <v>27</v>
      </c>
      <c r="B16" t="s" s="16">
        <v>28</v>
      </c>
      <c r="C16" s="14"/>
      <c r="D16" s="10"/>
      <c r="E16" s="11"/>
    </row>
    <row r="17" ht="19.8" customHeight="1">
      <c r="A17" t="s" s="15">
        <v>29</v>
      </c>
      <c r="B17" t="s" s="16">
        <v>30</v>
      </c>
      <c r="C17" s="14"/>
      <c r="D17" s="10"/>
      <c r="E17" s="11"/>
    </row>
    <row r="18" ht="19.8" customHeight="1">
      <c r="A18" t="s" s="15">
        <v>31</v>
      </c>
      <c r="B18" t="s" s="16">
        <v>32</v>
      </c>
      <c r="C18" s="17"/>
      <c r="D18" s="18"/>
      <c r="E18" s="19"/>
    </row>
  </sheetData>
  <mergeCells count="3">
    <mergeCell ref="A2:B2"/>
    <mergeCell ref="A3:B3"/>
    <mergeCell ref="A1:B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0.xml><?xml version="1.0" encoding="utf-8"?>
<worksheet xmlns:r="http://schemas.openxmlformats.org/officeDocument/2006/relationships" xmlns="http://schemas.openxmlformats.org/spreadsheetml/2006/main">
  <sheetPr>
    <pageSetUpPr fitToPage="1"/>
  </sheetPr>
  <dimension ref="A1:Z77"/>
  <sheetViews>
    <sheetView workbookViewId="0" showGridLines="0" defaultGridColor="1"/>
  </sheetViews>
  <sheetFormatPr defaultColWidth="16.3333" defaultRowHeight="13.9" customHeight="1" outlineLevelRow="0" outlineLevelCol="0"/>
  <cols>
    <col min="1" max="1" width="19.1719" style="572" customWidth="1"/>
    <col min="2" max="2" width="55.3516" style="572" customWidth="1"/>
    <col min="3" max="3" width="11.5" style="572" customWidth="1"/>
    <col min="4" max="25" width="10" style="572" customWidth="1"/>
    <col min="26" max="26" width="17" style="572" customWidth="1"/>
    <col min="27" max="16384" width="16.3516" style="572" customWidth="1"/>
  </cols>
  <sheetData>
    <row r="1" ht="27.4" customHeight="1">
      <c r="A1" t="s" s="573">
        <v>315</v>
      </c>
      <c r="B1" s="104"/>
      <c r="C1" s="104"/>
      <c r="D1" s="104"/>
      <c r="E1" s="104"/>
      <c r="F1" s="104"/>
      <c r="G1" s="104"/>
      <c r="H1" s="104"/>
      <c r="I1" s="104"/>
      <c r="J1" s="104"/>
      <c r="K1" s="104"/>
      <c r="L1" s="104"/>
      <c r="M1" s="104"/>
      <c r="N1" s="104"/>
      <c r="O1" s="104"/>
      <c r="P1" s="104"/>
      <c r="Q1" s="104"/>
      <c r="R1" s="104"/>
      <c r="S1" s="104"/>
      <c r="T1" s="104"/>
      <c r="U1" s="104"/>
      <c r="V1" s="104"/>
      <c r="W1" s="104"/>
      <c r="X1" s="104"/>
      <c r="Y1" s="71"/>
      <c r="Z1" s="68"/>
    </row>
    <row r="2" ht="13.55" customHeight="1">
      <c r="A2" t="s" s="302">
        <v>108</v>
      </c>
      <c r="B2" s="104"/>
      <c r="C2" s="71"/>
      <c r="D2" s="93"/>
      <c r="E2" s="93"/>
      <c r="F2" s="93"/>
      <c r="G2" s="45"/>
      <c r="H2" s="45"/>
      <c r="I2" s="45"/>
      <c r="J2" s="45"/>
      <c r="K2" s="45"/>
      <c r="L2" s="45"/>
      <c r="M2" s="45"/>
      <c r="N2" s="45"/>
      <c r="O2" s="45"/>
      <c r="P2" s="45"/>
      <c r="Q2" s="45"/>
      <c r="R2" s="45"/>
      <c r="S2" s="45"/>
      <c r="T2" s="45"/>
      <c r="U2" s="45"/>
      <c r="V2" s="45"/>
      <c r="W2" s="45"/>
      <c r="X2" s="45"/>
      <c r="Y2" s="45"/>
      <c r="Z2" s="485"/>
    </row>
    <row r="3" ht="13.55" customHeight="1">
      <c r="A3" t="s" s="304">
        <v>205</v>
      </c>
      <c r="B3" s="305"/>
      <c r="C3" s="71"/>
      <c r="D3" s="45"/>
      <c r="E3" s="45"/>
      <c r="F3" s="45"/>
      <c r="G3" s="45"/>
      <c r="H3" s="45"/>
      <c r="I3" s="45"/>
      <c r="J3" s="45"/>
      <c r="K3" s="45"/>
      <c r="L3" s="45"/>
      <c r="M3" s="45"/>
      <c r="N3" s="45"/>
      <c r="O3" s="45"/>
      <c r="P3" s="45"/>
      <c r="Q3" s="45"/>
      <c r="R3" s="45"/>
      <c r="S3" s="45"/>
      <c r="T3" s="45"/>
      <c r="U3" s="45"/>
      <c r="V3" s="45"/>
      <c r="W3" s="45"/>
      <c r="X3" s="45"/>
      <c r="Y3" s="45"/>
      <c r="Z3" s="485"/>
    </row>
    <row r="4" ht="13.55" customHeight="1">
      <c r="A4" t="s" s="96">
        <v>35</v>
      </c>
      <c r="B4" s="306"/>
      <c r="C4" s="71"/>
      <c r="D4" s="97"/>
      <c r="E4" s="97"/>
      <c r="F4" s="97"/>
      <c r="G4" s="97"/>
      <c r="H4" s="97"/>
      <c r="I4" s="97"/>
      <c r="J4" s="97"/>
      <c r="K4" s="97"/>
      <c r="L4" s="97"/>
      <c r="M4" s="97"/>
      <c r="N4" s="97"/>
      <c r="O4" s="97"/>
      <c r="P4" s="97"/>
      <c r="Q4" s="97"/>
      <c r="R4" s="97"/>
      <c r="S4" s="97"/>
      <c r="T4" s="97"/>
      <c r="U4" s="97"/>
      <c r="V4" s="97"/>
      <c r="W4" s="97"/>
      <c r="X4" s="97"/>
      <c r="Y4" s="97"/>
      <c r="Z4" s="486"/>
    </row>
    <row r="5" ht="52.55" customHeight="1">
      <c r="A5" t="s" s="101">
        <v>36</v>
      </c>
      <c r="B5" s="306"/>
      <c r="C5" s="71"/>
      <c r="D5" s="307"/>
      <c r="E5" s="307"/>
      <c r="F5" s="307"/>
      <c r="G5" s="97"/>
      <c r="H5" s="307"/>
      <c r="I5" s="307"/>
      <c r="J5" s="307"/>
      <c r="K5" s="97"/>
      <c r="L5" s="307"/>
      <c r="M5" s="307"/>
      <c r="N5" s="97"/>
      <c r="O5" s="307"/>
      <c r="P5" s="307"/>
      <c r="Q5" s="97"/>
      <c r="R5" s="307"/>
      <c r="S5" s="307"/>
      <c r="T5" s="97"/>
      <c r="U5" s="307"/>
      <c r="V5" s="307"/>
      <c r="W5" s="97"/>
      <c r="X5" s="307"/>
      <c r="Y5" s="97"/>
      <c r="Z5" s="486"/>
    </row>
    <row r="6" ht="22.55" customHeight="1">
      <c r="A6" t="s" s="126">
        <v>121</v>
      </c>
      <c r="B6" s="71"/>
      <c r="C6" s="308"/>
      <c r="D6" s="104"/>
      <c r="E6" s="104"/>
      <c r="F6" s="104"/>
      <c r="G6" s="104"/>
      <c r="H6" s="104"/>
      <c r="I6" s="104"/>
      <c r="J6" s="71"/>
      <c r="K6" s="68"/>
      <c r="L6" s="68"/>
      <c r="M6" s="308"/>
      <c r="N6" s="104"/>
      <c r="O6" s="104"/>
      <c r="P6" s="104"/>
      <c r="Q6" s="104"/>
      <c r="R6" s="104"/>
      <c r="S6" s="104"/>
      <c r="T6" s="71"/>
      <c r="U6" s="68"/>
      <c r="V6" s="68"/>
      <c r="W6" s="68"/>
      <c r="X6" s="308"/>
      <c r="Y6" s="104"/>
      <c r="Z6" s="71"/>
    </row>
    <row r="7" ht="16.1" customHeight="1">
      <c r="A7" t="s" s="109">
        <v>113</v>
      </c>
      <c r="B7" s="414"/>
      <c r="C7" s="54"/>
      <c r="D7" t="s" s="312">
        <v>86</v>
      </c>
      <c r="E7" s="308"/>
      <c r="F7" s="104"/>
      <c r="G7" s="71"/>
      <c r="H7" t="s" s="206">
        <v>87</v>
      </c>
      <c r="I7" s="104"/>
      <c r="J7" s="104"/>
      <c r="K7" s="71"/>
      <c r="L7" t="s" s="206">
        <v>88</v>
      </c>
      <c r="M7" s="104"/>
      <c r="N7" s="71"/>
      <c r="O7" t="s" s="206">
        <v>89</v>
      </c>
      <c r="P7" s="104"/>
      <c r="Q7" s="71"/>
      <c r="R7" t="s" s="206">
        <v>90</v>
      </c>
      <c r="S7" s="104"/>
      <c r="T7" s="71"/>
      <c r="U7" t="s" s="312">
        <v>91</v>
      </c>
      <c r="V7" s="308"/>
      <c r="W7" s="71"/>
      <c r="X7" t="s" s="206">
        <v>92</v>
      </c>
      <c r="Y7" s="71"/>
      <c r="Z7" t="s" s="489">
        <v>115</v>
      </c>
    </row>
    <row r="8" ht="39.55" customHeight="1">
      <c r="A8" s="121"/>
      <c r="B8" s="415"/>
      <c r="C8" t="s" s="490">
        <v>298</v>
      </c>
      <c r="D8" t="s" s="282">
        <v>236</v>
      </c>
      <c r="E8" t="s" s="282">
        <v>265</v>
      </c>
      <c r="F8" t="s" s="282">
        <v>271</v>
      </c>
      <c r="G8" t="s" s="490">
        <v>200</v>
      </c>
      <c r="H8" t="s" s="73">
        <v>218</v>
      </c>
      <c r="I8" t="s" s="73">
        <v>231</v>
      </c>
      <c r="J8" t="s" s="73">
        <v>239</v>
      </c>
      <c r="K8" t="s" s="490">
        <v>200</v>
      </c>
      <c r="L8" t="s" s="282">
        <v>230</v>
      </c>
      <c r="M8" t="s" s="416">
        <v>275</v>
      </c>
      <c r="N8" t="s" s="490">
        <v>200</v>
      </c>
      <c r="O8" t="s" s="73">
        <v>228</v>
      </c>
      <c r="P8" t="s" s="491">
        <v>262</v>
      </c>
      <c r="Q8" t="s" s="490">
        <v>200</v>
      </c>
      <c r="R8" t="s" s="491">
        <v>223</v>
      </c>
      <c r="S8" t="s" s="73">
        <v>240</v>
      </c>
      <c r="T8" t="s" s="490">
        <v>200</v>
      </c>
      <c r="U8" t="s" s="491">
        <v>234</v>
      </c>
      <c r="V8" t="s" s="73">
        <v>258</v>
      </c>
      <c r="W8" t="s" s="490">
        <v>200</v>
      </c>
      <c r="X8" t="s" s="416">
        <v>263</v>
      </c>
      <c r="Y8" t="s" s="490">
        <v>200</v>
      </c>
      <c r="Z8" s="190"/>
    </row>
    <row r="9" ht="13.75" customHeight="1">
      <c r="A9" t="s" s="138">
        <v>124</v>
      </c>
      <c r="B9" t="s" s="417">
        <v>125</v>
      </c>
      <c r="C9" s="492">
        <f>MEDIAN(D9:F9,H9:J9,L9:M9,O9:P9,R9:S9,U9:V9,X9)</f>
        <v>3</v>
      </c>
      <c r="D9" s="418">
        <v>3</v>
      </c>
      <c r="E9" s="418">
        <v>3</v>
      </c>
      <c r="F9" s="418">
        <v>3</v>
      </c>
      <c r="G9" s="492">
        <f>MEDIAN(D9:F9)</f>
        <v>3</v>
      </c>
      <c r="H9" s="145">
        <v>2</v>
      </c>
      <c r="I9" s="418">
        <v>4</v>
      </c>
      <c r="J9" s="145">
        <v>3</v>
      </c>
      <c r="K9" s="492">
        <f>MEDIAN(H9:J9)</f>
        <v>3</v>
      </c>
      <c r="L9" s="419">
        <v>3</v>
      </c>
      <c r="M9" s="420">
        <v>3</v>
      </c>
      <c r="N9" s="493">
        <f>MEDIAN(L9:M9)</f>
        <v>3</v>
      </c>
      <c r="O9" s="419">
        <v>3</v>
      </c>
      <c r="P9" s="420">
        <v>3</v>
      </c>
      <c r="Q9" s="574">
        <f>MEDIAN(O9:P9)</f>
        <v>3</v>
      </c>
      <c r="R9" s="420">
        <v>3</v>
      </c>
      <c r="S9" s="421">
        <v>3</v>
      </c>
      <c r="T9" s="575">
        <f>MEDIAN(R9:S9)</f>
        <v>3</v>
      </c>
      <c r="U9" s="420">
        <v>2</v>
      </c>
      <c r="V9" s="421">
        <v>4</v>
      </c>
      <c r="W9" s="575">
        <f>MEDIAN(U9:V9)</f>
        <v>3</v>
      </c>
      <c r="X9" s="420">
        <v>3</v>
      </c>
      <c r="Y9" s="493">
        <f>MEDIAN(X9:X9)</f>
        <v>3</v>
      </c>
      <c r="Z9" s="495">
        <f>SUM(D9:F9,H9:J9,L9:M9,O9:P9,R9:S9,U9:V9,X9)</f>
        <v>45</v>
      </c>
    </row>
    <row r="10" ht="26.55" customHeight="1">
      <c r="A10" s="152"/>
      <c r="B10" t="s" s="417">
        <v>126</v>
      </c>
      <c r="C10" s="492">
        <f>MEDIAN(D10:F10,H10:J10,L10:M10,O10:P10,R10:S10,U10:V10,X10)</f>
        <v>3</v>
      </c>
      <c r="D10" s="418">
        <v>2</v>
      </c>
      <c r="E10" s="418">
        <v>2</v>
      </c>
      <c r="F10" s="418">
        <v>2</v>
      </c>
      <c r="G10" s="492">
        <f>MEDIAN(D10:F10)</f>
        <v>2</v>
      </c>
      <c r="H10" s="145">
        <v>1</v>
      </c>
      <c r="I10" s="418">
        <v>4</v>
      </c>
      <c r="J10" s="145">
        <v>4</v>
      </c>
      <c r="K10" s="492">
        <f>MEDIAN(H10:J10)</f>
        <v>4</v>
      </c>
      <c r="L10" s="419">
        <v>1</v>
      </c>
      <c r="M10" s="420">
        <v>3</v>
      </c>
      <c r="N10" s="493">
        <f>MEDIAN(L10:M10)</f>
        <v>2</v>
      </c>
      <c r="O10" s="419">
        <v>3</v>
      </c>
      <c r="P10" s="420">
        <v>4</v>
      </c>
      <c r="Q10" s="574">
        <f>MEDIAN(O10:P10)</f>
        <v>3.5</v>
      </c>
      <c r="R10" s="420">
        <v>3</v>
      </c>
      <c r="S10" s="421">
        <v>3</v>
      </c>
      <c r="T10" s="575">
        <f>MEDIAN(R10:S10)</f>
        <v>3</v>
      </c>
      <c r="U10" t="s" s="576">
        <v>282</v>
      </c>
      <c r="V10" s="421">
        <v>3</v>
      </c>
      <c r="W10" s="575">
        <f>MEDIAN(U10:V10)</f>
        <v>3</v>
      </c>
      <c r="X10" s="420">
        <v>3</v>
      </c>
      <c r="Y10" s="493">
        <f>MEDIAN(X10:X10)</f>
        <v>3</v>
      </c>
      <c r="Z10" s="495">
        <f>SUM(D10:F10,H10:J10,L10:M10,O10:P10,R10:S10,U10:V10,X10)</f>
        <v>38</v>
      </c>
    </row>
    <row r="11" ht="26.55" customHeight="1">
      <c r="A11" s="152"/>
      <c r="B11" t="s" s="417">
        <v>127</v>
      </c>
      <c r="C11" s="492">
        <f>MEDIAN(D11:F11,H11:J11,L11:M11,O11:P11,R11:S11,U11:V11,X11)</f>
        <v>3</v>
      </c>
      <c r="D11" s="418">
        <v>3</v>
      </c>
      <c r="E11" s="418">
        <v>2</v>
      </c>
      <c r="F11" s="418">
        <v>3</v>
      </c>
      <c r="G11" s="492">
        <f>MEDIAN(D11:F11)</f>
        <v>3</v>
      </c>
      <c r="H11" s="145">
        <v>1</v>
      </c>
      <c r="I11" s="418">
        <v>4</v>
      </c>
      <c r="J11" s="145">
        <v>2</v>
      </c>
      <c r="K11" s="492">
        <f>MEDIAN(H11:J11)</f>
        <v>2</v>
      </c>
      <c r="L11" s="419">
        <v>3</v>
      </c>
      <c r="M11" s="420">
        <v>4</v>
      </c>
      <c r="N11" s="493">
        <f>MEDIAN(L11:M11)</f>
        <v>3.5</v>
      </c>
      <c r="O11" s="419">
        <v>4</v>
      </c>
      <c r="P11" s="420">
        <v>3</v>
      </c>
      <c r="Q11" s="574">
        <f>MEDIAN(O11:P11)</f>
        <v>3.5</v>
      </c>
      <c r="R11" s="420">
        <v>3</v>
      </c>
      <c r="S11" s="421">
        <v>4</v>
      </c>
      <c r="T11" s="575">
        <f>MEDIAN(R11:S11)</f>
        <v>3.5</v>
      </c>
      <c r="U11" s="420">
        <v>3</v>
      </c>
      <c r="V11" s="421">
        <v>4</v>
      </c>
      <c r="W11" s="575">
        <f>MEDIAN(U11:V11)</f>
        <v>3.5</v>
      </c>
      <c r="X11" s="420">
        <v>3</v>
      </c>
      <c r="Y11" s="493">
        <f>MEDIAN(X11:X11)</f>
        <v>3</v>
      </c>
      <c r="Z11" s="495">
        <f>SUM(D11:F11,H11:J11,L11:M11,O11:P11,R11:S11,U11:V11,X11)</f>
        <v>46</v>
      </c>
    </row>
    <row r="12" ht="26.55" customHeight="1">
      <c r="A12" s="156"/>
      <c r="B12" t="s" s="417">
        <v>128</v>
      </c>
      <c r="C12" s="492">
        <f>MEDIAN(D12:F12,H12:J12,L12:M12,O12:P12,R12:S12,U12:V12,X12)</f>
        <v>3</v>
      </c>
      <c r="D12" s="418">
        <v>3</v>
      </c>
      <c r="E12" s="418">
        <v>1</v>
      </c>
      <c r="F12" s="418">
        <v>2</v>
      </c>
      <c r="G12" s="492">
        <f>MEDIAN(D12:F12)</f>
        <v>2</v>
      </c>
      <c r="H12" s="145">
        <v>1</v>
      </c>
      <c r="I12" s="418">
        <v>4</v>
      </c>
      <c r="J12" s="145">
        <v>3</v>
      </c>
      <c r="K12" s="492">
        <f>MEDIAN(H12:J12)</f>
        <v>3</v>
      </c>
      <c r="L12" s="419">
        <v>1</v>
      </c>
      <c r="M12" s="420">
        <v>3</v>
      </c>
      <c r="N12" s="493">
        <f>MEDIAN(L12:M12)</f>
        <v>2</v>
      </c>
      <c r="O12" s="419">
        <v>3</v>
      </c>
      <c r="P12" s="420">
        <v>3</v>
      </c>
      <c r="Q12" s="574">
        <f>MEDIAN(O12:P12)</f>
        <v>3</v>
      </c>
      <c r="R12" s="420">
        <v>3</v>
      </c>
      <c r="S12" s="421">
        <v>3</v>
      </c>
      <c r="T12" s="575">
        <f>MEDIAN(R12:S12)</f>
        <v>3</v>
      </c>
      <c r="U12" s="420">
        <v>3</v>
      </c>
      <c r="V12" s="421">
        <v>4</v>
      </c>
      <c r="W12" s="575">
        <f>MEDIAN(U12:V12)</f>
        <v>3.5</v>
      </c>
      <c r="X12" s="420">
        <v>1</v>
      </c>
      <c r="Y12" s="493">
        <f>MEDIAN(X12:X12)</f>
        <v>1</v>
      </c>
      <c r="Z12" s="495">
        <f>SUM(D12:F12,H12:J12,L12:M12,O12:P12,R12:S12,U12:V12,X12)</f>
        <v>38</v>
      </c>
    </row>
    <row r="13" ht="39.55" customHeight="1">
      <c r="A13" t="s" s="160">
        <v>129</v>
      </c>
      <c r="B13" t="s" s="427">
        <v>130</v>
      </c>
      <c r="C13" s="492">
        <f>MEDIAN(D13:F13,H13:J13,L13:M13,O13:P13,R13:S13,U13:V13,X13)</f>
        <v>3</v>
      </c>
      <c r="D13" s="428">
        <v>4</v>
      </c>
      <c r="E13" s="428">
        <v>2</v>
      </c>
      <c r="F13" s="428">
        <v>2</v>
      </c>
      <c r="G13" s="492">
        <f>MEDIAN(D13:F13)</f>
        <v>2</v>
      </c>
      <c r="H13" s="167">
        <v>2</v>
      </c>
      <c r="I13" s="428">
        <v>3</v>
      </c>
      <c r="J13" s="167">
        <v>4</v>
      </c>
      <c r="K13" s="492">
        <f>MEDIAN(H13:J13)</f>
        <v>3</v>
      </c>
      <c r="L13" s="577">
        <v>3</v>
      </c>
      <c r="M13" s="430">
        <v>2</v>
      </c>
      <c r="N13" s="493">
        <f>MEDIAN(L13:M13)</f>
        <v>2.5</v>
      </c>
      <c r="O13" s="429">
        <v>3</v>
      </c>
      <c r="P13" s="430">
        <v>3</v>
      </c>
      <c r="Q13" s="574">
        <f>MEDIAN(O13:P13)</f>
        <v>3</v>
      </c>
      <c r="R13" s="430">
        <v>1</v>
      </c>
      <c r="S13" s="431">
        <v>3</v>
      </c>
      <c r="T13" s="575">
        <f>MEDIAN(R13:S13)</f>
        <v>2</v>
      </c>
      <c r="U13" s="430">
        <v>2</v>
      </c>
      <c r="V13" s="431">
        <v>3</v>
      </c>
      <c r="W13" s="575">
        <f>MEDIAN(U13:V13)</f>
        <v>2.5</v>
      </c>
      <c r="X13" s="430">
        <v>2</v>
      </c>
      <c r="Y13" s="493">
        <f>MEDIAN(X13:X13)</f>
        <v>2</v>
      </c>
      <c r="Z13" s="495">
        <f>SUM(D13:F13,H13:J13,L13:M13,O13:P13,R13:S13,U13:V13,X13)</f>
        <v>39</v>
      </c>
    </row>
    <row r="14" ht="13.75" customHeight="1">
      <c r="A14" s="152"/>
      <c r="B14" t="s" s="427">
        <v>131</v>
      </c>
      <c r="C14" s="492">
        <f>MEDIAN(D14:F14,H14:J14,L14:M14,O14:P14,R14:S14,U14:V14,X14)</f>
        <v>2</v>
      </c>
      <c r="D14" s="428">
        <v>3</v>
      </c>
      <c r="E14" s="428">
        <v>1</v>
      </c>
      <c r="F14" s="428">
        <v>2</v>
      </c>
      <c r="G14" s="492">
        <f>MEDIAN(D14:F14)</f>
        <v>2</v>
      </c>
      <c r="H14" s="167">
        <v>3</v>
      </c>
      <c r="I14" s="428">
        <v>3</v>
      </c>
      <c r="J14" s="167">
        <v>3</v>
      </c>
      <c r="K14" s="492">
        <f>MEDIAN(H14:J14)</f>
        <v>3</v>
      </c>
      <c r="L14" s="429">
        <v>1</v>
      </c>
      <c r="M14" s="430">
        <v>2</v>
      </c>
      <c r="N14" s="493">
        <f>MEDIAN(L14:M14)</f>
        <v>1.5</v>
      </c>
      <c r="O14" s="429">
        <v>2</v>
      </c>
      <c r="P14" s="430">
        <v>2</v>
      </c>
      <c r="Q14" s="574">
        <f>MEDIAN(O14:P14)</f>
        <v>2</v>
      </c>
      <c r="R14" s="430">
        <v>1</v>
      </c>
      <c r="S14" s="431">
        <v>3</v>
      </c>
      <c r="T14" s="575">
        <f>MEDIAN(R14:S14)</f>
        <v>2</v>
      </c>
      <c r="U14" t="s" s="578">
        <v>282</v>
      </c>
      <c r="V14" s="431">
        <v>3</v>
      </c>
      <c r="W14" s="575">
        <f>MEDIAN(U14:V14)</f>
        <v>3</v>
      </c>
      <c r="X14" s="430">
        <v>0</v>
      </c>
      <c r="Y14" s="493">
        <f>MEDIAN(X14:X14)</f>
        <v>0</v>
      </c>
      <c r="Z14" s="495">
        <f>SUM(D14:F14,H14:J14,L14:M14,O14:P14,R14:S14,U14:V14,X14)</f>
        <v>29</v>
      </c>
    </row>
    <row r="15" ht="26.55" customHeight="1">
      <c r="A15" s="156"/>
      <c r="B15" t="s" s="427">
        <v>132</v>
      </c>
      <c r="C15" s="492">
        <f>MEDIAN(D15:F15,H15:J15,L15:M15,O15:P15,R15:S15,U15:V15,X15)</f>
        <v>3</v>
      </c>
      <c r="D15" s="428">
        <v>4</v>
      </c>
      <c r="E15" s="428">
        <v>2</v>
      </c>
      <c r="F15" s="428">
        <v>2</v>
      </c>
      <c r="G15" s="492">
        <f>MEDIAN(D15:F15)</f>
        <v>2</v>
      </c>
      <c r="H15" s="167">
        <v>4</v>
      </c>
      <c r="I15" s="428">
        <v>3</v>
      </c>
      <c r="J15" s="167">
        <v>4</v>
      </c>
      <c r="K15" s="492">
        <f>MEDIAN(H15:J15)</f>
        <v>4</v>
      </c>
      <c r="L15" s="429">
        <v>3</v>
      </c>
      <c r="M15" s="430">
        <v>3</v>
      </c>
      <c r="N15" s="493">
        <f>MEDIAN(L15:M15)</f>
        <v>3</v>
      </c>
      <c r="O15" s="429">
        <v>3</v>
      </c>
      <c r="P15" s="430">
        <v>2</v>
      </c>
      <c r="Q15" s="574">
        <f>MEDIAN(O15:P15)</f>
        <v>2.5</v>
      </c>
      <c r="R15" s="430">
        <v>2</v>
      </c>
      <c r="S15" s="431">
        <v>4</v>
      </c>
      <c r="T15" s="575">
        <f>MEDIAN(R15:S15)</f>
        <v>3</v>
      </c>
      <c r="U15" s="430">
        <v>3</v>
      </c>
      <c r="V15" s="431">
        <v>3</v>
      </c>
      <c r="W15" s="575">
        <f>MEDIAN(U15:V15)</f>
        <v>3</v>
      </c>
      <c r="X15" s="430">
        <v>2</v>
      </c>
      <c r="Y15" s="493">
        <f>MEDIAN(X15:X15)</f>
        <v>2</v>
      </c>
      <c r="Z15" s="495">
        <f>SUM(D15:F15,H15:J15,L15:M15,O15:P15,R15:S15,U15:V15,X15)</f>
        <v>44</v>
      </c>
    </row>
    <row r="16" ht="13.75" customHeight="1">
      <c r="A16" t="s" s="174">
        <v>134</v>
      </c>
      <c r="B16" t="s" s="433">
        <v>135</v>
      </c>
      <c r="C16" s="492">
        <f>MEDIAN(D16:F16,H16:J16,L16:M16,O16:P16,R16:S16,U16:V16,X16)</f>
        <v>2</v>
      </c>
      <c r="D16" s="435">
        <v>2</v>
      </c>
      <c r="E16" s="435">
        <v>2</v>
      </c>
      <c r="F16" s="435">
        <v>2</v>
      </c>
      <c r="G16" s="492">
        <f>MEDIAN(D16:F16)</f>
        <v>2</v>
      </c>
      <c r="H16" s="181">
        <v>1</v>
      </c>
      <c r="I16" s="435">
        <v>4</v>
      </c>
      <c r="J16" s="181">
        <v>3</v>
      </c>
      <c r="K16" s="492">
        <f>MEDIAN(H16:J16)</f>
        <v>3</v>
      </c>
      <c r="L16" s="436">
        <v>2</v>
      </c>
      <c r="M16" s="437">
        <v>2</v>
      </c>
      <c r="N16" s="493">
        <f>MEDIAN(L16:M16)</f>
        <v>2</v>
      </c>
      <c r="O16" s="436">
        <v>3</v>
      </c>
      <c r="P16" s="437">
        <v>3</v>
      </c>
      <c r="Q16" s="574">
        <f>MEDIAN(O16:P16)</f>
        <v>3</v>
      </c>
      <c r="R16" s="437">
        <v>3</v>
      </c>
      <c r="S16" s="438">
        <v>2</v>
      </c>
      <c r="T16" s="575">
        <f>MEDIAN(R16:S16)</f>
        <v>2.5</v>
      </c>
      <c r="U16" t="s" s="579">
        <v>282</v>
      </c>
      <c r="V16" s="438">
        <v>4</v>
      </c>
      <c r="W16" s="575">
        <f>MEDIAN(U16:V16)</f>
        <v>4</v>
      </c>
      <c r="X16" s="437">
        <v>2</v>
      </c>
      <c r="Y16" s="493">
        <f>MEDIAN(X16:X16)</f>
        <v>2</v>
      </c>
      <c r="Z16" s="495">
        <f>SUM(D16:F16,H16:J16,L16:M16,O16:P16,R16:S16,U16:V16,X16)</f>
        <v>35</v>
      </c>
    </row>
    <row r="17" ht="26.55" customHeight="1">
      <c r="A17" s="152"/>
      <c r="B17" t="s" s="433">
        <v>136</v>
      </c>
      <c r="C17" s="492">
        <f>MEDIAN(D17:F17,H17:J17,L17:M17,O17:P17,R17:S17,U17:V17,X17)</f>
        <v>2</v>
      </c>
      <c r="D17" s="435">
        <v>3</v>
      </c>
      <c r="E17" s="435">
        <v>2</v>
      </c>
      <c r="F17" s="435">
        <v>1</v>
      </c>
      <c r="G17" s="492">
        <f>MEDIAN(D17:F17)</f>
        <v>2</v>
      </c>
      <c r="H17" s="181">
        <v>2</v>
      </c>
      <c r="I17" s="435">
        <v>3</v>
      </c>
      <c r="J17" s="181">
        <v>3</v>
      </c>
      <c r="K17" s="492">
        <f>MEDIAN(H17:J17)</f>
        <v>3</v>
      </c>
      <c r="L17" s="436">
        <v>1</v>
      </c>
      <c r="M17" s="437">
        <v>2</v>
      </c>
      <c r="N17" s="493">
        <f>MEDIAN(L17:M17)</f>
        <v>1.5</v>
      </c>
      <c r="O17" s="436">
        <v>1</v>
      </c>
      <c r="P17" s="437">
        <v>2</v>
      </c>
      <c r="Q17" s="574">
        <f>MEDIAN(O17:P17)</f>
        <v>1.5</v>
      </c>
      <c r="R17" s="437">
        <v>2</v>
      </c>
      <c r="S17" s="438">
        <v>1</v>
      </c>
      <c r="T17" s="575">
        <f>MEDIAN(R17:S17)</f>
        <v>1.5</v>
      </c>
      <c r="U17" t="s" s="579">
        <v>282</v>
      </c>
      <c r="V17" s="438">
        <v>3</v>
      </c>
      <c r="W17" s="575">
        <f>MEDIAN(U17:V17)</f>
        <v>3</v>
      </c>
      <c r="X17" s="437">
        <v>0</v>
      </c>
      <c r="Y17" s="493">
        <f>MEDIAN(X17:X17)</f>
        <v>0</v>
      </c>
      <c r="Z17" s="495">
        <f>SUM(D17:F17,H17:J17,L17:M17,O17:P17,R17:S17,U17:V17,X17)</f>
        <v>26</v>
      </c>
    </row>
    <row r="18" ht="26.55" customHeight="1">
      <c r="A18" s="156"/>
      <c r="B18" t="s" s="433">
        <v>137</v>
      </c>
      <c r="C18" s="492">
        <f>MEDIAN(D18:F18,H18:J18,L18:M18,O18:P18,R18:S18,U18:V18,X18)</f>
        <v>2</v>
      </c>
      <c r="D18" s="435">
        <v>2</v>
      </c>
      <c r="E18" s="435">
        <v>2</v>
      </c>
      <c r="F18" s="435">
        <v>1</v>
      </c>
      <c r="G18" s="492">
        <f>MEDIAN(D18:F18)</f>
        <v>2</v>
      </c>
      <c r="H18" s="181">
        <v>2</v>
      </c>
      <c r="I18" s="435">
        <v>3</v>
      </c>
      <c r="J18" s="181">
        <v>3</v>
      </c>
      <c r="K18" s="492">
        <f>MEDIAN(H18:J18)</f>
        <v>3</v>
      </c>
      <c r="L18" s="436">
        <v>2</v>
      </c>
      <c r="M18" s="437">
        <v>1</v>
      </c>
      <c r="N18" s="493">
        <f>MEDIAN(L18:M18)</f>
        <v>1.5</v>
      </c>
      <c r="O18" s="436">
        <v>2</v>
      </c>
      <c r="P18" s="437">
        <v>3</v>
      </c>
      <c r="Q18" s="574">
        <f>MEDIAN(O18:P18)</f>
        <v>2.5</v>
      </c>
      <c r="R18" s="437">
        <v>3</v>
      </c>
      <c r="S18" s="438">
        <v>2</v>
      </c>
      <c r="T18" s="575">
        <f>MEDIAN(R18:S18)</f>
        <v>2.5</v>
      </c>
      <c r="U18" t="s" s="579">
        <v>282</v>
      </c>
      <c r="V18" s="438">
        <v>3</v>
      </c>
      <c r="W18" s="575">
        <f>MEDIAN(U18:V18)</f>
        <v>3</v>
      </c>
      <c r="X18" s="437">
        <v>1</v>
      </c>
      <c r="Y18" s="493">
        <f>MEDIAN(X18:X18)</f>
        <v>1</v>
      </c>
      <c r="Z18" s="495">
        <f>SUM(D18:F18,H18:J18,L18:M18,O18:P18,R18:S18,U18:V18,X18)</f>
        <v>30</v>
      </c>
    </row>
    <row r="19" ht="39.55" customHeight="1">
      <c r="A19" t="s" s="191">
        <v>138</v>
      </c>
      <c r="B19" t="s" s="439">
        <v>139</v>
      </c>
      <c r="C19" s="492">
        <f>MEDIAN(D19:F19,H19:J19,L19:M19,O19:P19,R19:S19,U19:V19,X19)</f>
        <v>3</v>
      </c>
      <c r="D19" s="198">
        <v>3</v>
      </c>
      <c r="E19" s="198">
        <v>2</v>
      </c>
      <c r="F19" s="198">
        <v>1</v>
      </c>
      <c r="G19" s="492">
        <f>MEDIAN(D19:F19)</f>
        <v>2</v>
      </c>
      <c r="H19" s="198">
        <v>2</v>
      </c>
      <c r="I19" s="198">
        <v>4</v>
      </c>
      <c r="J19" s="198">
        <v>4</v>
      </c>
      <c r="K19" s="492">
        <f>MEDIAN(H19:J19)</f>
        <v>4</v>
      </c>
      <c r="L19" s="502">
        <v>3</v>
      </c>
      <c r="M19" s="443">
        <v>3</v>
      </c>
      <c r="N19" s="493">
        <f>MEDIAN(L19:M19)</f>
        <v>3</v>
      </c>
      <c r="O19" s="502">
        <v>2</v>
      </c>
      <c r="P19" s="443">
        <v>3</v>
      </c>
      <c r="Q19" s="574">
        <f>MEDIAN(O19:P19)</f>
        <v>2.5</v>
      </c>
      <c r="R19" s="443">
        <v>2</v>
      </c>
      <c r="S19" s="504">
        <v>3</v>
      </c>
      <c r="T19" s="575">
        <f>MEDIAN(R19:S19)</f>
        <v>2.5</v>
      </c>
      <c r="U19" s="443">
        <v>3</v>
      </c>
      <c r="V19" s="504">
        <v>3</v>
      </c>
      <c r="W19" s="575">
        <f>MEDIAN(U19:V19)</f>
        <v>3</v>
      </c>
      <c r="X19" s="443">
        <v>1</v>
      </c>
      <c r="Y19" s="493">
        <f>MEDIAN(X19:X19)</f>
        <v>1</v>
      </c>
      <c r="Z19" s="495">
        <f>SUM(D19:F19,H19:J19,L19:M19,O19:P19,R19:S19,U19:V19,X19)</f>
        <v>39</v>
      </c>
    </row>
    <row r="20" ht="26.55" customHeight="1">
      <c r="A20" s="152"/>
      <c r="B20" t="s" s="439">
        <v>140</v>
      </c>
      <c r="C20" s="492">
        <f>MEDIAN(D20:F20,H20:J20,L20:M20,O20:P20,R20:S20,U20:V20,X20)</f>
        <v>2</v>
      </c>
      <c r="D20" s="440">
        <v>3</v>
      </c>
      <c r="E20" s="440">
        <v>1</v>
      </c>
      <c r="F20" s="440">
        <v>2</v>
      </c>
      <c r="G20" s="492">
        <f>MEDIAN(D20:F20)</f>
        <v>2</v>
      </c>
      <c r="H20" s="198">
        <v>2</v>
      </c>
      <c r="I20" s="198">
        <v>4</v>
      </c>
      <c r="J20" s="198">
        <v>3</v>
      </c>
      <c r="K20" s="492">
        <f>MEDIAN(H20:J20)</f>
        <v>3</v>
      </c>
      <c r="L20" s="442">
        <v>1</v>
      </c>
      <c r="M20" s="505">
        <v>3</v>
      </c>
      <c r="N20" s="493">
        <f>MEDIAN(L20:M20)</f>
        <v>2</v>
      </c>
      <c r="O20" s="442">
        <v>2</v>
      </c>
      <c r="P20" s="505">
        <v>2</v>
      </c>
      <c r="Q20" s="574">
        <f>MEDIAN(O20:P20)</f>
        <v>2</v>
      </c>
      <c r="R20" s="507">
        <v>3</v>
      </c>
      <c r="S20" s="440">
        <v>3</v>
      </c>
      <c r="T20" s="575">
        <f>MEDIAN(R20:S20)</f>
        <v>3</v>
      </c>
      <c r="U20" s="505">
        <v>2</v>
      </c>
      <c r="V20" s="444">
        <v>3</v>
      </c>
      <c r="W20" s="575">
        <f>MEDIAN(U20:V20)</f>
        <v>2.5</v>
      </c>
      <c r="X20" s="443">
        <v>1</v>
      </c>
      <c r="Y20" s="493">
        <f>MEDIAN(X20:X20)</f>
        <v>1</v>
      </c>
      <c r="Z20" s="495">
        <f>SUM(D20:F20,H20:J20,L20:M20,O20:P20,R20:S20,U20:V20,X20)</f>
        <v>35</v>
      </c>
    </row>
    <row r="21" ht="39.55" customHeight="1">
      <c r="A21" s="156"/>
      <c r="B21" t="s" s="439">
        <v>142</v>
      </c>
      <c r="C21" s="492">
        <f>MEDIAN(D21:F21,H21:J21,L21:M21,O21:P21,R21:S21,U21:V21,X21)</f>
        <v>2</v>
      </c>
      <c r="D21" s="440">
        <v>2</v>
      </c>
      <c r="E21" s="440">
        <v>1</v>
      </c>
      <c r="F21" s="440">
        <v>0</v>
      </c>
      <c r="G21" s="492">
        <f>MEDIAN(D21:F21)</f>
        <v>1</v>
      </c>
      <c r="H21" s="198">
        <v>1</v>
      </c>
      <c r="I21" s="440">
        <v>3</v>
      </c>
      <c r="J21" s="198">
        <v>2</v>
      </c>
      <c r="K21" s="492">
        <f>MEDIAN(H21:J21)</f>
        <v>2</v>
      </c>
      <c r="L21" s="442">
        <v>1</v>
      </c>
      <c r="M21" s="505">
        <v>2</v>
      </c>
      <c r="N21" s="493">
        <f>MEDIAN(L21:M21)</f>
        <v>1.5</v>
      </c>
      <c r="O21" t="s" s="508">
        <v>282</v>
      </c>
      <c r="P21" s="505">
        <v>3</v>
      </c>
      <c r="Q21" s="574">
        <f>MEDIAN(O21:P21)</f>
        <v>3</v>
      </c>
      <c r="R21" s="505">
        <v>3</v>
      </c>
      <c r="S21" s="444">
        <v>2</v>
      </c>
      <c r="T21" s="575">
        <f>MEDIAN(R21:S21)</f>
        <v>2.5</v>
      </c>
      <c r="U21" t="s" s="580">
        <v>282</v>
      </c>
      <c r="V21" s="444">
        <v>3</v>
      </c>
      <c r="W21" s="575">
        <f>MEDIAN(U21:V21)</f>
        <v>3</v>
      </c>
      <c r="X21" s="505">
        <v>0</v>
      </c>
      <c r="Y21" s="493">
        <f>MEDIAN(X21:X21)</f>
        <v>0</v>
      </c>
      <c r="Z21" s="495">
        <f>SUM(D21:F21,H21:J21,L21:M21,O21:P21,R21:S21,U21:V21,X21)</f>
        <v>23</v>
      </c>
    </row>
    <row r="22" ht="13.75" customHeight="1">
      <c r="A22" t="s" s="207">
        <v>144</v>
      </c>
      <c r="B22" t="s" s="447">
        <v>145</v>
      </c>
      <c r="C22" s="492">
        <f>MEDIAN(D22:F22,H22:J22,L22:M22,O22:P22,R22:S22,U22:V22,X22)</f>
        <v>1</v>
      </c>
      <c r="D22" s="448">
        <v>2</v>
      </c>
      <c r="E22" s="448">
        <v>0</v>
      </c>
      <c r="F22" s="448">
        <v>1</v>
      </c>
      <c r="G22" s="492">
        <f>MEDIAN(D22:F22)</f>
        <v>1</v>
      </c>
      <c r="H22" s="214">
        <v>0</v>
      </c>
      <c r="I22" s="448">
        <v>3</v>
      </c>
      <c r="J22" s="214">
        <v>1</v>
      </c>
      <c r="K22" s="492">
        <f>MEDIAN(H22:J22)</f>
        <v>1</v>
      </c>
      <c r="L22" s="449">
        <v>0</v>
      </c>
      <c r="M22" s="452">
        <v>2</v>
      </c>
      <c r="N22" s="493">
        <f>MEDIAN(L22:M22)</f>
        <v>1</v>
      </c>
      <c r="O22" s="449">
        <v>1</v>
      </c>
      <c r="P22" s="452">
        <v>3</v>
      </c>
      <c r="Q22" s="574">
        <f>MEDIAN(O22:P22)</f>
        <v>2</v>
      </c>
      <c r="R22" s="450">
        <v>3</v>
      </c>
      <c r="S22" s="448">
        <v>2</v>
      </c>
      <c r="T22" s="575">
        <f>MEDIAN(R22:S22)</f>
        <v>2.5</v>
      </c>
      <c r="U22" s="452">
        <v>0</v>
      </c>
      <c r="V22" s="453">
        <v>4</v>
      </c>
      <c r="W22" s="575">
        <f>MEDIAN(U22:V22)</f>
        <v>2</v>
      </c>
      <c r="X22" s="452">
        <v>1</v>
      </c>
      <c r="Y22" s="493">
        <f>MEDIAN(X22:X22)</f>
        <v>1</v>
      </c>
      <c r="Z22" s="495">
        <f>SUM(D22:F22,H22:J22,L22:M22,O22:P22,R22:S22,U22:V22,X22)</f>
        <v>23</v>
      </c>
    </row>
    <row r="23" ht="39.55" customHeight="1">
      <c r="A23" s="152"/>
      <c r="B23" t="s" s="454">
        <v>146</v>
      </c>
      <c r="C23" s="492">
        <f>MEDIAN(D23:F23,H23:J23,L23:M23,O23:P23,R23:S23,U23:V23,X23)</f>
        <v>1</v>
      </c>
      <c r="D23" s="448">
        <v>1</v>
      </c>
      <c r="E23" s="448">
        <v>2</v>
      </c>
      <c r="F23" s="448">
        <v>1</v>
      </c>
      <c r="G23" s="492">
        <f>MEDIAN(D23:F23)</f>
        <v>1</v>
      </c>
      <c r="H23" s="214">
        <v>1</v>
      </c>
      <c r="I23" s="448">
        <v>3</v>
      </c>
      <c r="J23" s="214">
        <v>4</v>
      </c>
      <c r="K23" s="492">
        <f>MEDIAN(H23:J23)</f>
        <v>3</v>
      </c>
      <c r="L23" s="449">
        <v>0</v>
      </c>
      <c r="M23" s="452">
        <v>1</v>
      </c>
      <c r="N23" s="493">
        <f>MEDIAN(L23:M23)</f>
        <v>0.5</v>
      </c>
      <c r="O23" s="449">
        <v>0</v>
      </c>
      <c r="P23" s="452">
        <v>1</v>
      </c>
      <c r="Q23" s="574">
        <f>MEDIAN(O23:P23)</f>
        <v>0.5</v>
      </c>
      <c r="R23" s="452">
        <v>2</v>
      </c>
      <c r="S23" s="453">
        <v>2</v>
      </c>
      <c r="T23" s="575">
        <f>MEDIAN(R23:S23)</f>
        <v>2</v>
      </c>
      <c r="U23" s="452">
        <v>0</v>
      </c>
      <c r="V23" s="453">
        <v>2</v>
      </c>
      <c r="W23" s="575">
        <f>MEDIAN(U23:V23)</f>
        <v>1</v>
      </c>
      <c r="X23" s="452">
        <v>0</v>
      </c>
      <c r="Y23" s="493">
        <f>MEDIAN(X23:X23)</f>
        <v>0</v>
      </c>
      <c r="Z23" s="495">
        <f>SUM(D23:F23,H23:J23,L23:M23,O23:P23,R23:S23,U23:V23,X23)</f>
        <v>20</v>
      </c>
    </row>
    <row r="24" ht="77.2" customHeight="1">
      <c r="A24" s="156"/>
      <c r="B24" t="s" s="454">
        <v>147</v>
      </c>
      <c r="C24" s="492">
        <f>MEDIAN(D24:F24,H24:J24,L24:M24,O24:P24,R24:S24,U24:V24,X24)</f>
        <v>3</v>
      </c>
      <c r="D24" s="448">
        <v>2</v>
      </c>
      <c r="E24" s="448">
        <v>0</v>
      </c>
      <c r="F24" s="448">
        <v>2</v>
      </c>
      <c r="G24" s="492">
        <f>MEDIAN(D24:F24)</f>
        <v>2</v>
      </c>
      <c r="H24" s="214">
        <v>2</v>
      </c>
      <c r="I24" s="448">
        <v>3</v>
      </c>
      <c r="J24" s="214">
        <v>2</v>
      </c>
      <c r="K24" s="492">
        <f>MEDIAN(H24:J24)</f>
        <v>2</v>
      </c>
      <c r="L24" s="449">
        <v>4</v>
      </c>
      <c r="M24" s="452">
        <v>3</v>
      </c>
      <c r="N24" s="493">
        <f>MEDIAN(L24:M24)</f>
        <v>3.5</v>
      </c>
      <c r="O24" s="449">
        <v>2</v>
      </c>
      <c r="P24" s="452">
        <v>3</v>
      </c>
      <c r="Q24" s="574">
        <f>MEDIAN(O24:P24)</f>
        <v>2.5</v>
      </c>
      <c r="R24" s="450">
        <v>3</v>
      </c>
      <c r="S24" s="448">
        <v>3</v>
      </c>
      <c r="T24" s="575">
        <f>MEDIAN(R24:S24)</f>
        <v>3</v>
      </c>
      <c r="U24" s="581">
        <v>4</v>
      </c>
      <c r="V24" s="453">
        <v>4</v>
      </c>
      <c r="W24" s="575">
        <f>MEDIAN(U24:V24)</f>
        <v>4</v>
      </c>
      <c r="X24" s="450">
        <v>2</v>
      </c>
      <c r="Y24" s="492">
        <f>MEDIAN(X24:X24)</f>
        <v>2</v>
      </c>
      <c r="Z24" s="495">
        <f>SUM(D24:F24,H24:J24,L24:M24,O24:P24,R24:S24,U24:V24,X24)</f>
        <v>39</v>
      </c>
    </row>
    <row r="25" ht="52.55" customHeight="1">
      <c r="A25" t="s" s="218">
        <v>148</v>
      </c>
      <c r="B25" t="s" s="455">
        <v>149</v>
      </c>
      <c r="C25" s="492">
        <f>MEDIAN(D25:F25,H25:J25,L25:M25,O25:P25,R25:S25,U25:V25,X25)</f>
        <v>2</v>
      </c>
      <c r="D25" s="456">
        <v>1</v>
      </c>
      <c r="E25" s="456">
        <v>1</v>
      </c>
      <c r="F25" s="456">
        <v>2</v>
      </c>
      <c r="G25" s="492">
        <f>MEDIAN(D25:F25)</f>
        <v>1</v>
      </c>
      <c r="H25" s="225">
        <v>2</v>
      </c>
      <c r="I25" s="456">
        <v>3</v>
      </c>
      <c r="J25" s="225">
        <v>3</v>
      </c>
      <c r="K25" s="492">
        <f>MEDIAN(H25:J25)</f>
        <v>3</v>
      </c>
      <c r="L25" s="457">
        <v>3</v>
      </c>
      <c r="M25" s="514">
        <v>2</v>
      </c>
      <c r="N25" s="493">
        <f>MEDIAN(L25:M25)</f>
        <v>2.5</v>
      </c>
      <c r="O25" s="457">
        <v>1</v>
      </c>
      <c r="P25" s="514">
        <v>2</v>
      </c>
      <c r="Q25" s="574">
        <f>MEDIAN(O25:P25)</f>
        <v>1.5</v>
      </c>
      <c r="R25" s="458">
        <v>4</v>
      </c>
      <c r="S25" s="456">
        <v>4</v>
      </c>
      <c r="T25" s="575">
        <f>MEDIAN(R25:S25)</f>
        <v>4</v>
      </c>
      <c r="U25" s="514">
        <v>0</v>
      </c>
      <c r="V25" s="582">
        <v>4</v>
      </c>
      <c r="W25" s="575">
        <f>MEDIAN(U25:V25)</f>
        <v>2</v>
      </c>
      <c r="X25" s="458">
        <v>0</v>
      </c>
      <c r="Y25" s="492">
        <f>MEDIAN(X25:X25)</f>
        <v>0</v>
      </c>
      <c r="Z25" s="495">
        <f>SUM(D25:F25,H25:J25,L25:M25,O25:P25,R25:S25,U25:V25,X25)</f>
        <v>32</v>
      </c>
    </row>
    <row r="26" ht="26.55" customHeight="1">
      <c r="A26" s="152"/>
      <c r="B26" t="s" s="455">
        <v>150</v>
      </c>
      <c r="C26" s="492">
        <f>MEDIAN(D26:F26,H26:J26,L26:M26,O26:P26,R26:S26,U26:V26,X26)</f>
        <v>1</v>
      </c>
      <c r="D26" s="456">
        <v>1</v>
      </c>
      <c r="E26" t="s" s="459">
        <v>282</v>
      </c>
      <c r="F26" s="456">
        <v>0</v>
      </c>
      <c r="G26" s="492">
        <f>MEDIAN(D26:F26)</f>
        <v>0.5</v>
      </c>
      <c r="H26" s="225">
        <v>2</v>
      </c>
      <c r="I26" s="456">
        <v>3</v>
      </c>
      <c r="J26" s="225">
        <v>3</v>
      </c>
      <c r="K26" s="492">
        <f>MEDIAN(H26:J26)</f>
        <v>3</v>
      </c>
      <c r="L26" s="457">
        <v>0</v>
      </c>
      <c r="M26" s="514">
        <v>1</v>
      </c>
      <c r="N26" s="493">
        <f>MEDIAN(L26:M26)</f>
        <v>0.5</v>
      </c>
      <c r="O26" s="457">
        <v>0</v>
      </c>
      <c r="P26" s="514">
        <v>1</v>
      </c>
      <c r="Q26" s="574">
        <f>MEDIAN(O26:P26)</f>
        <v>0.5</v>
      </c>
      <c r="R26" s="458">
        <v>3</v>
      </c>
      <c r="S26" s="456">
        <v>4</v>
      </c>
      <c r="T26" s="575">
        <f>MEDIAN(R26:S26)</f>
        <v>3.5</v>
      </c>
      <c r="U26" s="514">
        <v>1</v>
      </c>
      <c r="V26" s="582">
        <v>3</v>
      </c>
      <c r="W26" s="575">
        <f>MEDIAN(U26:V26)</f>
        <v>2</v>
      </c>
      <c r="X26" s="458">
        <v>0</v>
      </c>
      <c r="Y26" s="492">
        <f>MEDIAN(X26:X26)</f>
        <v>0</v>
      </c>
      <c r="Z26" s="495">
        <f>SUM(D26:F26,H26:J26,L26:M26,O26:P26,R26:S26,U26:V26,X26)</f>
        <v>22</v>
      </c>
    </row>
    <row r="27" ht="26.55" customHeight="1">
      <c r="A27" s="156"/>
      <c r="B27" t="s" s="455">
        <v>151</v>
      </c>
      <c r="C27" s="492">
        <f>MEDIAN(D27:F27,H27:J27,L27:M27,O27:P27,R27:S27,U27:V27,X27)</f>
        <v>1</v>
      </c>
      <c r="D27" s="456">
        <v>0</v>
      </c>
      <c r="E27" t="s" s="459">
        <v>282</v>
      </c>
      <c r="F27" s="456">
        <v>0</v>
      </c>
      <c r="G27" s="492">
        <f>MEDIAN(D27:F27)</f>
        <v>0</v>
      </c>
      <c r="H27" s="225">
        <v>2</v>
      </c>
      <c r="I27" s="456">
        <v>2</v>
      </c>
      <c r="J27" s="225">
        <v>3</v>
      </c>
      <c r="K27" s="492">
        <f>MEDIAN(H27:J27)</f>
        <v>2</v>
      </c>
      <c r="L27" s="457">
        <v>1</v>
      </c>
      <c r="M27" s="517">
        <v>0</v>
      </c>
      <c r="N27" s="493">
        <f>MEDIAN(L27:M27)</f>
        <v>0.5</v>
      </c>
      <c r="O27" s="457">
        <v>1</v>
      </c>
      <c r="P27" s="514">
        <v>1</v>
      </c>
      <c r="Q27" s="574">
        <f>MEDIAN(O27:P27)</f>
        <v>1</v>
      </c>
      <c r="R27" s="516">
        <v>2</v>
      </c>
      <c r="S27" s="456">
        <v>3</v>
      </c>
      <c r="T27" s="575">
        <f>MEDIAN(R27:S27)</f>
        <v>2.5</v>
      </c>
      <c r="U27" s="517">
        <v>0</v>
      </c>
      <c r="V27" s="582">
        <v>2</v>
      </c>
      <c r="W27" s="575">
        <f>MEDIAN(U27:V27)</f>
        <v>1</v>
      </c>
      <c r="X27" s="458">
        <v>0</v>
      </c>
      <c r="Y27" s="492">
        <f>MEDIAN(X27:X27)</f>
        <v>0</v>
      </c>
      <c r="Z27" s="495">
        <f>SUM(D27:F27,H27:J27,L27:M27,O27:P27,R27:S27,U27:V27,X27)</f>
        <v>17</v>
      </c>
    </row>
    <row r="28" ht="13.75" customHeight="1">
      <c r="A28" t="s" s="461">
        <v>114</v>
      </c>
      <c r="B28" s="68"/>
      <c r="C28" s="492">
        <f>MEDIAN(D9:F27,H9:J27,L9:M27,O9:P27,R9:S27,U9:V27,X9:X27)</f>
        <v>2</v>
      </c>
      <c r="D28" s="233">
        <f>MEDIAN(D9:D27)</f>
        <v>2</v>
      </c>
      <c r="E28" s="233">
        <f>MEDIAN(E9:E27)</f>
        <v>2</v>
      </c>
      <c r="F28" s="233">
        <f>MEDIAN(F9:F27)</f>
        <v>2</v>
      </c>
      <c r="G28" s="518">
        <f>MEDIAN(D9:F27)</f>
        <v>2</v>
      </c>
      <c r="H28" s="233">
        <f>MEDIAN(H9:H27)</f>
        <v>2</v>
      </c>
      <c r="I28" s="233">
        <f>MEDIAN(I9:I27)</f>
        <v>3</v>
      </c>
      <c r="J28" s="233">
        <f>MEDIAN(J9:J27)</f>
        <v>3</v>
      </c>
      <c r="K28" s="518">
        <f>MEDIAN(H9:J27)</f>
        <v>3</v>
      </c>
      <c r="L28" s="233">
        <f>MEDIAN(L9:L27)</f>
        <v>1</v>
      </c>
      <c r="M28" s="233">
        <f>MEDIAN(M9:M27)</f>
        <v>2</v>
      </c>
      <c r="N28" s="518">
        <f>MEDIAN(L9:M27)</f>
        <v>2</v>
      </c>
      <c r="O28" s="233">
        <f>MEDIAN(O9:O27)</f>
        <v>2</v>
      </c>
      <c r="P28" s="519">
        <f>MEDIAN(P9:P27)</f>
        <v>3</v>
      </c>
      <c r="Q28" s="518">
        <f>MEDIAN(O9:P27)</f>
        <v>2</v>
      </c>
      <c r="R28" s="233">
        <f>MEDIAN(R9:R27)</f>
        <v>3</v>
      </c>
      <c r="S28" s="233">
        <f>MEDIAN(S9:S27)</f>
        <v>3</v>
      </c>
      <c r="T28" s="518">
        <f>MEDIAN(R9:S27)</f>
        <v>3</v>
      </c>
      <c r="U28" s="233">
        <f>MEDIAN(U9:U27)</f>
        <v>2</v>
      </c>
      <c r="V28" s="233">
        <f>MEDIAN(V9:V27)</f>
        <v>3</v>
      </c>
      <c r="W28" s="518">
        <f>MEDIAN(U9:V27)</f>
        <v>3</v>
      </c>
      <c r="X28" s="519">
        <f>MEDIAN(X9:X27)</f>
        <v>1</v>
      </c>
      <c r="Y28" s="518">
        <f>MEDIAN(X9:X27)</f>
        <v>1</v>
      </c>
      <c r="Z28" s="520"/>
    </row>
    <row r="29" ht="13.75" customHeight="1">
      <c r="A29" t="s" s="461">
        <v>115</v>
      </c>
      <c r="B29" t="s" s="342">
        <v>303</v>
      </c>
      <c r="C29" s="583"/>
      <c r="D29" s="462">
        <f>SUM(D9:D27)</f>
        <v>44</v>
      </c>
      <c r="E29" s="462">
        <f>SUM(E9:E27)</f>
        <v>26</v>
      </c>
      <c r="F29" s="462">
        <f>SUM(F9:F27)</f>
        <v>29</v>
      </c>
      <c r="G29" s="584"/>
      <c r="H29" s="462">
        <f>SUM(H9:H27)</f>
        <v>33</v>
      </c>
      <c r="I29" s="462">
        <f>SUM(I9:I27)</f>
        <v>63</v>
      </c>
      <c r="J29" s="462">
        <f>SUM(J9:J27)</f>
        <v>57</v>
      </c>
      <c r="K29" s="241"/>
      <c r="L29" s="462">
        <f>SUM(L9:L27)</f>
        <v>33</v>
      </c>
      <c r="M29" s="462">
        <f>SUM(M9:M27)</f>
        <v>42</v>
      </c>
      <c r="N29" s="241"/>
      <c r="O29" s="462">
        <f>SUM(O9:O27)</f>
        <v>36</v>
      </c>
      <c r="P29" s="462">
        <f>SUM(P9:P27)</f>
        <v>47</v>
      </c>
      <c r="Q29" s="241"/>
      <c r="R29" s="462">
        <f>SUM(R9:R27)</f>
        <v>49</v>
      </c>
      <c r="S29" s="462">
        <f>SUM(S9:S27)</f>
        <v>54</v>
      </c>
      <c r="T29" s="241"/>
      <c r="U29" s="462">
        <f>SUM(U9:U27)</f>
        <v>23</v>
      </c>
      <c r="V29" s="462">
        <f>SUM(V9:V27)</f>
        <v>62</v>
      </c>
      <c r="W29" s="584"/>
      <c r="X29" s="462">
        <f>SUM(X9:X27)</f>
        <v>22</v>
      </c>
      <c r="Y29" s="584"/>
      <c r="Z29" s="495">
        <f>SUM(Z9:Z27)</f>
        <v>620</v>
      </c>
    </row>
    <row r="30" ht="14.7" customHeight="1">
      <c r="A30" s="68"/>
      <c r="B30" t="s" s="342">
        <v>304</v>
      </c>
      <c r="C30" s="241"/>
      <c r="D30" s="462">
        <f>SUM(D29:F29)</f>
        <v>99</v>
      </c>
      <c r="E30" s="308"/>
      <c r="F30" s="71"/>
      <c r="G30" s="585"/>
      <c r="H30" s="521">
        <f>SUM(H29:J29)</f>
        <v>153</v>
      </c>
      <c r="I30" s="104"/>
      <c r="J30" s="71"/>
      <c r="K30" s="241"/>
      <c r="L30" s="521">
        <f>SUM(L29:M29)</f>
        <v>75</v>
      </c>
      <c r="M30" s="71"/>
      <c r="N30" s="241"/>
      <c r="O30" s="462">
        <f>SUM(O29:P29)</f>
        <v>83</v>
      </c>
      <c r="P30" s="68"/>
      <c r="Q30" s="241"/>
      <c r="R30" s="521">
        <f>SUM(R29:S29)</f>
        <v>103</v>
      </c>
      <c r="S30" s="71"/>
      <c r="T30" s="241"/>
      <c r="U30" s="462">
        <f>SUM(U29:V29)</f>
        <v>85</v>
      </c>
      <c r="V30" s="68"/>
      <c r="W30" s="135"/>
      <c r="X30" s="462">
        <f>SUM(X29)</f>
        <v>22</v>
      </c>
      <c r="Y30" s="584"/>
      <c r="Z30" s="586"/>
    </row>
    <row r="31" ht="14.7" customHeight="1">
      <c r="A31" s="68"/>
      <c r="B31" t="s" s="342">
        <v>157</v>
      </c>
      <c r="C31" s="241">
        <f>SUM(E30:Y30)</f>
        <v>521</v>
      </c>
      <c r="D31" s="463"/>
      <c r="E31" s="522"/>
      <c r="F31" s="71"/>
      <c r="G31" s="585"/>
      <c r="H31" s="522"/>
      <c r="I31" s="104"/>
      <c r="J31" s="71"/>
      <c r="K31" s="241"/>
      <c r="L31" s="522"/>
      <c r="M31" s="71"/>
      <c r="N31" s="241"/>
      <c r="O31" s="463"/>
      <c r="P31" s="465"/>
      <c r="Q31" s="170"/>
      <c r="R31" s="522"/>
      <c r="S31" s="71"/>
      <c r="T31" s="241"/>
      <c r="U31" s="465"/>
      <c r="V31" s="584"/>
      <c r="W31" s="584"/>
      <c r="X31" s="584"/>
      <c r="Y31" s="584"/>
      <c r="Z31" s="586"/>
    </row>
    <row r="32" ht="22.55" customHeight="1">
      <c r="A32" t="s" s="126">
        <v>141</v>
      </c>
      <c r="B32" s="71"/>
      <c r="C32" s="308"/>
      <c r="D32" s="104"/>
      <c r="E32" s="104"/>
      <c r="F32" s="104"/>
      <c r="G32" s="104"/>
      <c r="H32" s="104"/>
      <c r="I32" s="104"/>
      <c r="J32" s="71"/>
      <c r="K32" s="68"/>
      <c r="L32" s="68"/>
      <c r="M32" s="308"/>
      <c r="N32" s="104"/>
      <c r="O32" s="104"/>
      <c r="P32" s="104"/>
      <c r="Q32" s="104"/>
      <c r="R32" s="104"/>
      <c r="S32" s="104"/>
      <c r="T32" s="71"/>
      <c r="U32" s="68"/>
      <c r="V32" s="68"/>
      <c r="W32" s="68"/>
      <c r="X32" s="308"/>
      <c r="Y32" s="104"/>
      <c r="Z32" s="71"/>
    </row>
    <row r="33" ht="20.2" customHeight="1">
      <c r="A33" t="s" s="523">
        <v>305</v>
      </c>
      <c r="B33" s="71"/>
      <c r="C33" s="54"/>
      <c r="D33" t="s" s="312">
        <v>86</v>
      </c>
      <c r="E33" s="308"/>
      <c r="F33" s="104"/>
      <c r="G33" s="71"/>
      <c r="H33" t="s" s="206">
        <v>87</v>
      </c>
      <c r="I33" s="104"/>
      <c r="J33" s="104"/>
      <c r="K33" s="71"/>
      <c r="L33" t="s" s="206">
        <v>88</v>
      </c>
      <c r="M33" s="104"/>
      <c r="N33" s="71"/>
      <c r="O33" t="s" s="206">
        <v>89</v>
      </c>
      <c r="P33" s="104"/>
      <c r="Q33" s="71"/>
      <c r="R33" t="s" s="206">
        <v>90</v>
      </c>
      <c r="S33" s="104"/>
      <c r="T33" s="71"/>
      <c r="U33" t="s" s="312">
        <v>91</v>
      </c>
      <c r="V33" s="308"/>
      <c r="W33" s="71"/>
      <c r="X33" t="s" s="206">
        <v>92</v>
      </c>
      <c r="Y33" s="71"/>
      <c r="Z33" t="s" s="489">
        <v>115</v>
      </c>
    </row>
    <row r="34" ht="39.55" customHeight="1">
      <c r="A34" t="s" s="70">
        <v>113</v>
      </c>
      <c r="B34" s="71"/>
      <c r="C34" t="s" s="490">
        <v>298</v>
      </c>
      <c r="D34" t="s" s="282">
        <v>236</v>
      </c>
      <c r="E34" t="s" s="282">
        <v>265</v>
      </c>
      <c r="F34" t="s" s="282">
        <v>271</v>
      </c>
      <c r="G34" t="s" s="490">
        <v>200</v>
      </c>
      <c r="H34" t="s" s="73">
        <v>218</v>
      </c>
      <c r="I34" t="s" s="73">
        <v>231</v>
      </c>
      <c r="J34" t="s" s="73">
        <v>239</v>
      </c>
      <c r="K34" t="s" s="490">
        <v>200</v>
      </c>
      <c r="L34" t="s" s="282">
        <v>230</v>
      </c>
      <c r="M34" t="s" s="282">
        <v>275</v>
      </c>
      <c r="N34" t="s" s="490">
        <v>200</v>
      </c>
      <c r="O34" t="s" s="73">
        <v>228</v>
      </c>
      <c r="P34" t="s" s="73">
        <v>262</v>
      </c>
      <c r="Q34" t="s" s="490">
        <v>200</v>
      </c>
      <c r="R34" t="s" s="73">
        <v>223</v>
      </c>
      <c r="S34" t="s" s="73">
        <v>240</v>
      </c>
      <c r="T34" t="s" s="490">
        <v>200</v>
      </c>
      <c r="U34" t="s" s="491">
        <v>234</v>
      </c>
      <c r="V34" t="s" s="73">
        <v>316</v>
      </c>
      <c r="W34" t="s" s="490">
        <v>200</v>
      </c>
      <c r="X34" t="s" s="282">
        <v>263</v>
      </c>
      <c r="Y34" t="s" s="490">
        <v>200</v>
      </c>
      <c r="Z34" s="190"/>
    </row>
    <row r="35" ht="13.75" customHeight="1">
      <c r="A35" t="s" s="138">
        <v>124</v>
      </c>
      <c r="B35" t="s" s="417">
        <v>125</v>
      </c>
      <c r="C35" t="s" s="524">
        <v>306</v>
      </c>
      <c r="D35" t="s" s="587">
        <v>307</v>
      </c>
      <c r="E35" t="s" s="525">
        <v>307</v>
      </c>
      <c r="F35" t="s" s="525">
        <v>308</v>
      </c>
      <c r="G35" t="s" s="524">
        <v>306</v>
      </c>
      <c r="H35" t="s" s="525">
        <v>307</v>
      </c>
      <c r="I35" t="s" s="525">
        <v>307</v>
      </c>
      <c r="J35" t="s" s="525">
        <v>307</v>
      </c>
      <c r="K35" t="s" s="524">
        <v>306</v>
      </c>
      <c r="L35" t="s" s="526">
        <v>307</v>
      </c>
      <c r="M35" t="s" s="527">
        <v>309</v>
      </c>
      <c r="N35" t="s" s="528">
        <v>306</v>
      </c>
      <c r="O35" t="s" s="588">
        <v>307</v>
      </c>
      <c r="P35" t="s" s="529">
        <v>308</v>
      </c>
      <c r="Q35" t="s" s="589">
        <v>306</v>
      </c>
      <c r="R35" t="s" s="527">
        <v>307</v>
      </c>
      <c r="S35" t="s" s="531">
        <v>307</v>
      </c>
      <c r="T35" t="s" s="590">
        <v>306</v>
      </c>
      <c r="U35" t="s" s="530">
        <v>308</v>
      </c>
      <c r="V35" t="s" s="531">
        <v>307</v>
      </c>
      <c r="W35" t="s" s="590">
        <v>306</v>
      </c>
      <c r="X35" t="s" s="527">
        <v>307</v>
      </c>
      <c r="Y35" t="s" s="528">
        <v>306</v>
      </c>
      <c r="Z35" s="591"/>
    </row>
    <row r="36" ht="26.55" customHeight="1">
      <c r="A36" s="152"/>
      <c r="B36" t="s" s="417">
        <v>126</v>
      </c>
      <c r="C36" t="s" s="524">
        <v>306</v>
      </c>
      <c r="D36" t="s" s="587">
        <v>308</v>
      </c>
      <c r="E36" t="s" s="525">
        <v>308</v>
      </c>
      <c r="F36" t="s" s="525">
        <v>308</v>
      </c>
      <c r="G36" t="s" s="524">
        <v>306</v>
      </c>
      <c r="H36" t="s" s="525">
        <v>307</v>
      </c>
      <c r="I36" t="s" s="525">
        <v>307</v>
      </c>
      <c r="J36" t="s" s="525">
        <v>307</v>
      </c>
      <c r="K36" t="s" s="524">
        <v>306</v>
      </c>
      <c r="L36" t="s" s="526">
        <v>308</v>
      </c>
      <c r="M36" t="s" s="527">
        <v>307</v>
      </c>
      <c r="N36" t="s" s="528">
        <v>306</v>
      </c>
      <c r="O36" t="s" s="526">
        <v>308</v>
      </c>
      <c r="P36" t="s" s="529">
        <v>307</v>
      </c>
      <c r="Q36" t="s" s="589">
        <v>306</v>
      </c>
      <c r="R36" t="s" s="527">
        <v>307</v>
      </c>
      <c r="S36" t="s" s="531">
        <v>308</v>
      </c>
      <c r="T36" t="s" s="590">
        <v>306</v>
      </c>
      <c r="U36" t="s" s="530">
        <v>311</v>
      </c>
      <c r="V36" t="s" s="531">
        <v>307</v>
      </c>
      <c r="W36" t="s" s="590">
        <v>306</v>
      </c>
      <c r="X36" t="s" s="527">
        <v>307</v>
      </c>
      <c r="Y36" t="s" s="528">
        <v>306</v>
      </c>
      <c r="Z36" s="591"/>
    </row>
    <row r="37" ht="26.55" customHeight="1">
      <c r="A37" s="152"/>
      <c r="B37" t="s" s="417">
        <v>127</v>
      </c>
      <c r="C37" t="s" s="524">
        <v>306</v>
      </c>
      <c r="D37" t="s" s="587">
        <v>307</v>
      </c>
      <c r="E37" t="s" s="525">
        <v>308</v>
      </c>
      <c r="F37" t="s" s="525">
        <v>308</v>
      </c>
      <c r="G37" t="s" s="524">
        <v>306</v>
      </c>
      <c r="H37" t="s" s="525">
        <v>307</v>
      </c>
      <c r="I37" t="s" s="525">
        <v>307</v>
      </c>
      <c r="J37" t="s" s="525">
        <v>307</v>
      </c>
      <c r="K37" t="s" s="524">
        <v>306</v>
      </c>
      <c r="L37" t="s" s="526">
        <v>307</v>
      </c>
      <c r="M37" t="s" s="527">
        <v>308</v>
      </c>
      <c r="N37" t="s" s="528">
        <v>306</v>
      </c>
      <c r="O37" t="s" s="526">
        <v>308</v>
      </c>
      <c r="P37" t="s" s="529">
        <v>308</v>
      </c>
      <c r="Q37" t="s" s="589">
        <v>306</v>
      </c>
      <c r="R37" t="s" s="527">
        <v>308</v>
      </c>
      <c r="S37" t="s" s="531">
        <v>307</v>
      </c>
      <c r="T37" t="s" s="590">
        <v>306</v>
      </c>
      <c r="U37" t="s" s="530">
        <v>307</v>
      </c>
      <c r="V37" t="s" s="531">
        <v>307</v>
      </c>
      <c r="W37" t="s" s="590">
        <v>306</v>
      </c>
      <c r="X37" t="s" s="527">
        <v>307</v>
      </c>
      <c r="Y37" t="s" s="528">
        <v>306</v>
      </c>
      <c r="Z37" s="591"/>
    </row>
    <row r="38" ht="26.55" customHeight="1">
      <c r="A38" s="156"/>
      <c r="B38" t="s" s="417">
        <v>128</v>
      </c>
      <c r="C38" t="s" s="524">
        <v>306</v>
      </c>
      <c r="D38" t="s" s="587">
        <v>307</v>
      </c>
      <c r="E38" t="s" s="525">
        <v>308</v>
      </c>
      <c r="F38" t="s" s="525">
        <v>308</v>
      </c>
      <c r="G38" t="s" s="524">
        <v>306</v>
      </c>
      <c r="H38" t="s" s="525">
        <v>307</v>
      </c>
      <c r="I38" t="s" s="525">
        <v>307</v>
      </c>
      <c r="J38" t="s" s="525">
        <v>307</v>
      </c>
      <c r="K38" t="s" s="524">
        <v>306</v>
      </c>
      <c r="L38" t="s" s="526">
        <v>307</v>
      </c>
      <c r="M38" t="s" s="527">
        <v>308</v>
      </c>
      <c r="N38" t="s" s="528">
        <v>306</v>
      </c>
      <c r="O38" t="s" s="526">
        <v>308</v>
      </c>
      <c r="P38" t="s" s="529">
        <v>307</v>
      </c>
      <c r="Q38" t="s" s="589">
        <v>306</v>
      </c>
      <c r="R38" t="s" s="527">
        <v>307</v>
      </c>
      <c r="S38" t="s" s="531">
        <v>307</v>
      </c>
      <c r="T38" t="s" s="590">
        <v>306</v>
      </c>
      <c r="U38" t="s" s="530">
        <v>307</v>
      </c>
      <c r="V38" t="s" s="531">
        <v>307</v>
      </c>
      <c r="W38" t="s" s="590">
        <v>306</v>
      </c>
      <c r="X38" t="s" s="527">
        <v>307</v>
      </c>
      <c r="Y38" t="s" s="528">
        <v>306</v>
      </c>
      <c r="Z38" s="591"/>
    </row>
    <row r="39" ht="39.55" customHeight="1">
      <c r="A39" t="s" s="160">
        <v>129</v>
      </c>
      <c r="B39" t="s" s="427">
        <v>130</v>
      </c>
      <c r="C39" t="s" s="524">
        <v>306</v>
      </c>
      <c r="D39" t="s" s="592">
        <v>307</v>
      </c>
      <c r="E39" t="s" s="533">
        <v>308</v>
      </c>
      <c r="F39" t="s" s="533">
        <v>308</v>
      </c>
      <c r="G39" t="s" s="524">
        <v>306</v>
      </c>
      <c r="H39" t="s" s="533">
        <v>307</v>
      </c>
      <c r="I39" t="s" s="533">
        <v>307</v>
      </c>
      <c r="J39" t="s" s="533">
        <v>307</v>
      </c>
      <c r="K39" t="s" s="524">
        <v>306</v>
      </c>
      <c r="L39" t="s" s="534">
        <v>307</v>
      </c>
      <c r="M39" t="s" s="593">
        <v>308</v>
      </c>
      <c r="N39" t="s" s="528">
        <v>306</v>
      </c>
      <c r="O39" t="s" s="534">
        <v>308</v>
      </c>
      <c r="P39" t="s" s="536">
        <v>308</v>
      </c>
      <c r="Q39" t="s" s="589">
        <v>306</v>
      </c>
      <c r="R39" t="s" s="535">
        <v>307</v>
      </c>
      <c r="S39" t="s" s="538">
        <v>307</v>
      </c>
      <c r="T39" t="s" s="590">
        <v>306</v>
      </c>
      <c r="U39" t="s" s="537">
        <v>307</v>
      </c>
      <c r="V39" t="s" s="538">
        <v>307</v>
      </c>
      <c r="W39" t="s" s="590">
        <v>306</v>
      </c>
      <c r="X39" t="s" s="535">
        <v>307</v>
      </c>
      <c r="Y39" t="s" s="528">
        <v>306</v>
      </c>
      <c r="Z39" s="591"/>
    </row>
    <row r="40" ht="13.75" customHeight="1">
      <c r="A40" s="152"/>
      <c r="B40" t="s" s="427">
        <v>131</v>
      </c>
      <c r="C40" t="s" s="524">
        <v>306</v>
      </c>
      <c r="D40" t="s" s="592">
        <v>308</v>
      </c>
      <c r="E40" t="s" s="533">
        <v>308</v>
      </c>
      <c r="F40" t="s" s="533">
        <v>311</v>
      </c>
      <c r="G40" t="s" s="524">
        <v>306</v>
      </c>
      <c r="H40" t="s" s="533">
        <v>307</v>
      </c>
      <c r="I40" t="s" s="533">
        <v>307</v>
      </c>
      <c r="J40" t="s" s="533">
        <v>307</v>
      </c>
      <c r="K40" t="s" s="524">
        <v>306</v>
      </c>
      <c r="L40" t="s" s="534">
        <v>308</v>
      </c>
      <c r="M40" t="s" s="537">
        <v>308</v>
      </c>
      <c r="N40" t="s" s="528">
        <v>306</v>
      </c>
      <c r="O40" t="s" s="534">
        <v>308</v>
      </c>
      <c r="P40" t="s" s="536">
        <v>308</v>
      </c>
      <c r="Q40" t="s" s="589">
        <v>306</v>
      </c>
      <c r="R40" t="s" s="535">
        <v>308</v>
      </c>
      <c r="S40" t="s" s="538">
        <v>307</v>
      </c>
      <c r="T40" t="s" s="590">
        <v>306</v>
      </c>
      <c r="U40" t="s" s="537">
        <v>311</v>
      </c>
      <c r="V40" t="s" s="538">
        <v>307</v>
      </c>
      <c r="W40" t="s" s="590">
        <v>306</v>
      </c>
      <c r="X40" t="s" s="535">
        <v>307</v>
      </c>
      <c r="Y40" t="s" s="528">
        <v>306</v>
      </c>
      <c r="Z40" s="591"/>
    </row>
    <row r="41" ht="26.55" customHeight="1">
      <c r="A41" s="156"/>
      <c r="B41" t="s" s="427">
        <v>132</v>
      </c>
      <c r="C41" t="s" s="524">
        <v>306</v>
      </c>
      <c r="D41" t="s" s="592">
        <v>307</v>
      </c>
      <c r="E41" t="s" s="533">
        <v>308</v>
      </c>
      <c r="F41" t="s" s="533">
        <v>308</v>
      </c>
      <c r="G41" t="s" s="524">
        <v>306</v>
      </c>
      <c r="H41" t="s" s="533">
        <v>307</v>
      </c>
      <c r="I41" t="s" s="533">
        <v>307</v>
      </c>
      <c r="J41" t="s" s="533">
        <v>307</v>
      </c>
      <c r="K41" t="s" s="524">
        <v>306</v>
      </c>
      <c r="L41" t="s" s="534">
        <v>308</v>
      </c>
      <c r="M41" t="s" s="537">
        <v>307</v>
      </c>
      <c r="N41" t="s" s="528">
        <v>306</v>
      </c>
      <c r="O41" t="s" s="534">
        <v>308</v>
      </c>
      <c r="P41" t="s" s="536">
        <v>308</v>
      </c>
      <c r="Q41" t="s" s="589">
        <v>306</v>
      </c>
      <c r="R41" t="s" s="535">
        <v>308</v>
      </c>
      <c r="S41" t="s" s="538">
        <v>307</v>
      </c>
      <c r="T41" t="s" s="590">
        <v>306</v>
      </c>
      <c r="U41" t="s" s="537">
        <v>307</v>
      </c>
      <c r="V41" t="s" s="538">
        <v>308</v>
      </c>
      <c r="W41" t="s" s="590">
        <v>306</v>
      </c>
      <c r="X41" t="s" s="535">
        <v>308</v>
      </c>
      <c r="Y41" t="s" s="528">
        <v>306</v>
      </c>
      <c r="Z41" s="591"/>
    </row>
    <row r="42" ht="13.75" customHeight="1">
      <c r="A42" t="s" s="174">
        <v>134</v>
      </c>
      <c r="B42" t="s" s="433">
        <v>135</v>
      </c>
      <c r="C42" t="s" s="524">
        <v>306</v>
      </c>
      <c r="D42" t="s" s="594">
        <v>307</v>
      </c>
      <c r="E42" t="s" s="539">
        <v>307</v>
      </c>
      <c r="F42" t="s" s="539">
        <v>308</v>
      </c>
      <c r="G42" t="s" s="524">
        <v>306</v>
      </c>
      <c r="H42" t="s" s="539">
        <v>308</v>
      </c>
      <c r="I42" t="s" s="539">
        <v>307</v>
      </c>
      <c r="J42" t="s" s="539">
        <v>308</v>
      </c>
      <c r="K42" t="s" s="524">
        <v>306</v>
      </c>
      <c r="L42" t="s" s="540">
        <v>308</v>
      </c>
      <c r="M42" t="s" s="543">
        <v>308</v>
      </c>
      <c r="N42" t="s" s="528">
        <v>306</v>
      </c>
      <c r="O42" t="s" s="540">
        <v>308</v>
      </c>
      <c r="P42" t="s" s="542">
        <v>307</v>
      </c>
      <c r="Q42" t="s" s="589">
        <v>306</v>
      </c>
      <c r="R42" t="s" s="542">
        <v>307</v>
      </c>
      <c r="S42" t="s" s="544">
        <v>308</v>
      </c>
      <c r="T42" t="s" s="590">
        <v>306</v>
      </c>
      <c r="U42" t="s" s="543">
        <v>311</v>
      </c>
      <c r="V42" t="s" s="544">
        <v>307</v>
      </c>
      <c r="W42" t="s" s="590">
        <v>306</v>
      </c>
      <c r="X42" t="s" s="542">
        <v>307</v>
      </c>
      <c r="Y42" t="s" s="528">
        <v>306</v>
      </c>
      <c r="Z42" s="591"/>
    </row>
    <row r="43" ht="26.55" customHeight="1">
      <c r="A43" s="152"/>
      <c r="B43" t="s" s="433">
        <v>136</v>
      </c>
      <c r="C43" t="s" s="524">
        <v>306</v>
      </c>
      <c r="D43" t="s" s="594">
        <v>308</v>
      </c>
      <c r="E43" t="s" s="539">
        <v>307</v>
      </c>
      <c r="F43" t="s" s="539">
        <v>311</v>
      </c>
      <c r="G43" t="s" s="524">
        <v>306</v>
      </c>
      <c r="H43" t="s" s="539">
        <v>308</v>
      </c>
      <c r="I43" t="s" s="539">
        <v>307</v>
      </c>
      <c r="J43" t="s" s="539">
        <v>308</v>
      </c>
      <c r="K43" t="s" s="524">
        <v>306</v>
      </c>
      <c r="L43" t="s" s="540">
        <v>308</v>
      </c>
      <c r="M43" t="s" s="543">
        <v>308</v>
      </c>
      <c r="N43" t="s" s="528">
        <v>306</v>
      </c>
      <c r="O43" t="s" s="540">
        <v>308</v>
      </c>
      <c r="P43" t="s" s="542">
        <v>308</v>
      </c>
      <c r="Q43" t="s" s="589">
        <v>306</v>
      </c>
      <c r="R43" t="s" s="542">
        <v>308</v>
      </c>
      <c r="S43" t="s" s="544">
        <v>308</v>
      </c>
      <c r="T43" t="s" s="590">
        <v>306</v>
      </c>
      <c r="U43" t="s" s="543">
        <v>311</v>
      </c>
      <c r="V43" t="s" s="544">
        <v>307</v>
      </c>
      <c r="W43" t="s" s="590">
        <v>306</v>
      </c>
      <c r="X43" t="s" s="542">
        <v>307</v>
      </c>
      <c r="Y43" t="s" s="528">
        <v>306</v>
      </c>
      <c r="Z43" s="591"/>
    </row>
    <row r="44" ht="26.55" customHeight="1">
      <c r="A44" s="156"/>
      <c r="B44" t="s" s="433">
        <v>137</v>
      </c>
      <c r="C44" t="s" s="524">
        <v>306</v>
      </c>
      <c r="D44" t="s" s="594">
        <v>311</v>
      </c>
      <c r="E44" t="s" s="539">
        <v>307</v>
      </c>
      <c r="F44" t="s" s="539">
        <v>311</v>
      </c>
      <c r="G44" t="s" s="524">
        <v>306</v>
      </c>
      <c r="H44" t="s" s="539">
        <v>308</v>
      </c>
      <c r="I44" t="s" s="539">
        <v>307</v>
      </c>
      <c r="J44" t="s" s="539">
        <v>308</v>
      </c>
      <c r="K44" t="s" s="524">
        <v>306</v>
      </c>
      <c r="L44" t="s" s="540">
        <v>308</v>
      </c>
      <c r="M44" t="s" s="543">
        <v>311</v>
      </c>
      <c r="N44" t="s" s="528">
        <v>306</v>
      </c>
      <c r="O44" t="s" s="540">
        <v>308</v>
      </c>
      <c r="P44" t="s" s="542">
        <v>307</v>
      </c>
      <c r="Q44" t="s" s="589">
        <v>306</v>
      </c>
      <c r="R44" t="s" s="542">
        <v>308</v>
      </c>
      <c r="S44" t="s" s="544">
        <v>307</v>
      </c>
      <c r="T44" t="s" s="590">
        <v>306</v>
      </c>
      <c r="U44" t="s" s="543">
        <v>311</v>
      </c>
      <c r="V44" t="s" s="544">
        <v>307</v>
      </c>
      <c r="W44" t="s" s="590">
        <v>306</v>
      </c>
      <c r="X44" t="s" s="542">
        <v>307</v>
      </c>
      <c r="Y44" t="s" s="528">
        <v>306</v>
      </c>
      <c r="Z44" s="591"/>
    </row>
    <row r="45" ht="39.55" customHeight="1">
      <c r="A45" t="s" s="191">
        <v>138</v>
      </c>
      <c r="B45" t="s" s="439">
        <v>139</v>
      </c>
      <c r="C45" t="s" s="524">
        <v>306</v>
      </c>
      <c r="D45" t="s" s="595">
        <v>307</v>
      </c>
      <c r="E45" t="s" s="545">
        <v>307</v>
      </c>
      <c r="F45" t="s" s="545">
        <v>311</v>
      </c>
      <c r="G45" t="s" s="524">
        <v>306</v>
      </c>
      <c r="H45" t="s" s="545">
        <v>308</v>
      </c>
      <c r="I45" t="s" s="545">
        <v>307</v>
      </c>
      <c r="J45" t="s" s="545">
        <v>308</v>
      </c>
      <c r="K45" t="s" s="524">
        <v>306</v>
      </c>
      <c r="L45" t="s" s="546">
        <v>308</v>
      </c>
      <c r="M45" t="s" s="547">
        <v>307</v>
      </c>
      <c r="N45" t="s" s="528">
        <v>306</v>
      </c>
      <c r="O45" t="s" s="596">
        <v>308</v>
      </c>
      <c r="P45" t="s" s="548">
        <v>308</v>
      </c>
      <c r="Q45" t="s" s="589">
        <v>306</v>
      </c>
      <c r="R45" t="s" s="548">
        <v>308</v>
      </c>
      <c r="S45" t="s" s="549">
        <v>307</v>
      </c>
      <c r="T45" t="s" s="590">
        <v>306</v>
      </c>
      <c r="U45" t="s" s="547">
        <v>307</v>
      </c>
      <c r="V45" t="s" s="549">
        <v>307</v>
      </c>
      <c r="W45" t="s" s="590">
        <v>306</v>
      </c>
      <c r="X45" t="s" s="548">
        <v>307</v>
      </c>
      <c r="Y45" t="s" s="528">
        <v>306</v>
      </c>
      <c r="Z45" s="591"/>
    </row>
    <row r="46" ht="26.55" customHeight="1">
      <c r="A46" s="152"/>
      <c r="B46" t="s" s="439">
        <v>140</v>
      </c>
      <c r="C46" t="s" s="524">
        <v>306</v>
      </c>
      <c r="D46" t="s" s="595">
        <v>308</v>
      </c>
      <c r="E46" t="s" s="545">
        <v>308</v>
      </c>
      <c r="F46" t="s" s="545">
        <v>311</v>
      </c>
      <c r="G46" t="s" s="524">
        <v>306</v>
      </c>
      <c r="H46" t="s" s="545">
        <v>311</v>
      </c>
      <c r="I46" t="s" s="545">
        <v>307</v>
      </c>
      <c r="J46" t="s" s="545">
        <v>311</v>
      </c>
      <c r="K46" t="s" s="524">
        <v>306</v>
      </c>
      <c r="L46" t="s" s="546">
        <v>307</v>
      </c>
      <c r="M46" t="s" s="547">
        <v>308</v>
      </c>
      <c r="N46" t="s" s="528">
        <v>306</v>
      </c>
      <c r="O46" t="s" s="546">
        <v>311</v>
      </c>
      <c r="P46" t="s" s="549">
        <v>307</v>
      </c>
      <c r="Q46" t="s" s="524">
        <v>306</v>
      </c>
      <c r="R46" t="s" s="545">
        <v>307</v>
      </c>
      <c r="S46" t="s" s="545">
        <v>307</v>
      </c>
      <c r="T46" t="s" s="590">
        <v>306</v>
      </c>
      <c r="U46" t="s" s="547">
        <v>307</v>
      </c>
      <c r="V46" t="s" s="549">
        <v>307</v>
      </c>
      <c r="W46" t="s" s="590">
        <v>306</v>
      </c>
      <c r="X46" t="s" s="548">
        <v>308</v>
      </c>
      <c r="Y46" t="s" s="528">
        <v>306</v>
      </c>
      <c r="Z46" s="591"/>
    </row>
    <row r="47" ht="39.55" customHeight="1">
      <c r="A47" s="156"/>
      <c r="B47" t="s" s="439">
        <v>142</v>
      </c>
      <c r="C47" t="s" s="524">
        <v>306</v>
      </c>
      <c r="D47" t="s" s="595">
        <v>311</v>
      </c>
      <c r="E47" t="s" s="545">
        <v>307</v>
      </c>
      <c r="F47" t="s" s="545">
        <v>311</v>
      </c>
      <c r="G47" t="s" s="524">
        <v>306</v>
      </c>
      <c r="H47" t="s" s="545">
        <v>311</v>
      </c>
      <c r="I47" t="s" s="545">
        <v>308</v>
      </c>
      <c r="J47" t="s" s="545">
        <v>311</v>
      </c>
      <c r="K47" t="s" s="524">
        <v>306</v>
      </c>
      <c r="L47" t="s" s="546">
        <v>308</v>
      </c>
      <c r="M47" t="s" s="547">
        <v>311</v>
      </c>
      <c r="N47" t="s" s="528">
        <v>306</v>
      </c>
      <c r="O47" t="s" s="546">
        <v>311</v>
      </c>
      <c r="P47" t="s" s="548">
        <v>308</v>
      </c>
      <c r="Q47" t="s" s="589">
        <v>306</v>
      </c>
      <c r="R47" t="s" s="548">
        <v>307</v>
      </c>
      <c r="S47" t="s" s="549">
        <v>308</v>
      </c>
      <c r="T47" t="s" s="590">
        <v>306</v>
      </c>
      <c r="U47" t="s" s="547">
        <v>311</v>
      </c>
      <c r="V47" t="s" s="549">
        <v>307</v>
      </c>
      <c r="W47" t="s" s="590">
        <v>306</v>
      </c>
      <c r="X47" t="s" s="548">
        <v>311</v>
      </c>
      <c r="Y47" t="s" s="528">
        <v>306</v>
      </c>
      <c r="Z47" s="591"/>
    </row>
    <row r="48" ht="13.75" customHeight="1">
      <c r="A48" t="s" s="207">
        <v>144</v>
      </c>
      <c r="B48" t="s" s="447">
        <v>145</v>
      </c>
      <c r="C48" t="s" s="524">
        <v>306</v>
      </c>
      <c r="D48" t="s" s="597">
        <v>308</v>
      </c>
      <c r="E48" t="s" s="551">
        <v>307</v>
      </c>
      <c r="F48" t="s" s="551">
        <v>308</v>
      </c>
      <c r="G48" t="s" s="524">
        <v>306</v>
      </c>
      <c r="H48" t="s" s="551">
        <v>311</v>
      </c>
      <c r="I48" t="s" s="551">
        <v>307</v>
      </c>
      <c r="J48" t="s" s="551">
        <v>311</v>
      </c>
      <c r="K48" t="s" s="524">
        <v>306</v>
      </c>
      <c r="L48" t="s" s="552">
        <v>307</v>
      </c>
      <c r="M48" t="s" s="553">
        <v>311</v>
      </c>
      <c r="N48" t="s" s="528">
        <v>306</v>
      </c>
      <c r="O48" t="s" s="552">
        <v>311</v>
      </c>
      <c r="P48" t="s" s="554">
        <v>307</v>
      </c>
      <c r="Q48" t="s" s="524">
        <v>306</v>
      </c>
      <c r="R48" t="s" s="551">
        <v>308</v>
      </c>
      <c r="S48" t="s" s="551">
        <v>308</v>
      </c>
      <c r="T48" t="s" s="590">
        <v>306</v>
      </c>
      <c r="U48" t="s" s="553">
        <v>307</v>
      </c>
      <c r="V48" t="s" s="554">
        <v>307</v>
      </c>
      <c r="W48" t="s" s="524">
        <v>306</v>
      </c>
      <c r="X48" t="s" s="551">
        <v>307</v>
      </c>
      <c r="Y48" t="s" s="524">
        <v>306</v>
      </c>
      <c r="Z48" s="591"/>
    </row>
    <row r="49" ht="39.55" customHeight="1">
      <c r="A49" s="152"/>
      <c r="B49" t="s" s="454">
        <v>146</v>
      </c>
      <c r="C49" t="s" s="524">
        <v>306</v>
      </c>
      <c r="D49" t="s" s="597">
        <v>311</v>
      </c>
      <c r="E49" t="s" s="551">
        <v>307</v>
      </c>
      <c r="F49" t="s" s="551">
        <v>311</v>
      </c>
      <c r="G49" t="s" s="524">
        <v>306</v>
      </c>
      <c r="H49" t="s" s="551">
        <v>308</v>
      </c>
      <c r="I49" t="s" s="551">
        <v>307</v>
      </c>
      <c r="J49" t="s" s="551">
        <v>308</v>
      </c>
      <c r="K49" t="s" s="524">
        <v>306</v>
      </c>
      <c r="L49" t="s" s="552">
        <v>307</v>
      </c>
      <c r="M49" t="s" s="553">
        <v>308</v>
      </c>
      <c r="N49" t="s" s="528">
        <v>306</v>
      </c>
      <c r="O49" t="s" s="552">
        <v>308</v>
      </c>
      <c r="P49" t="s" s="555">
        <v>308</v>
      </c>
      <c r="Q49" t="s" s="589">
        <v>306</v>
      </c>
      <c r="R49" t="s" s="555">
        <v>311</v>
      </c>
      <c r="S49" t="s" s="554">
        <v>308</v>
      </c>
      <c r="T49" t="s" s="590">
        <v>306</v>
      </c>
      <c r="U49" t="s" s="553">
        <v>307</v>
      </c>
      <c r="V49" t="s" s="554">
        <v>307</v>
      </c>
      <c r="W49" t="s" s="590">
        <v>306</v>
      </c>
      <c r="X49" t="s" s="555">
        <v>307</v>
      </c>
      <c r="Y49" t="s" s="528">
        <v>306</v>
      </c>
      <c r="Z49" s="591"/>
    </row>
    <row r="50" ht="77.2" customHeight="1">
      <c r="A50" s="156"/>
      <c r="B50" t="s" s="454">
        <v>147</v>
      </c>
      <c r="C50" t="s" s="524">
        <v>306</v>
      </c>
      <c r="D50" t="s" s="597">
        <v>311</v>
      </c>
      <c r="E50" t="s" s="551">
        <v>307</v>
      </c>
      <c r="F50" t="s" s="551">
        <v>311</v>
      </c>
      <c r="G50" t="s" s="524">
        <v>306</v>
      </c>
      <c r="H50" t="s" s="551">
        <v>308</v>
      </c>
      <c r="I50" t="s" s="551">
        <v>307</v>
      </c>
      <c r="J50" t="s" s="551">
        <v>308</v>
      </c>
      <c r="K50" t="s" s="524">
        <v>306</v>
      </c>
      <c r="L50" t="s" s="552">
        <v>307</v>
      </c>
      <c r="M50" t="s" s="553">
        <v>308</v>
      </c>
      <c r="N50" t="s" s="528">
        <v>306</v>
      </c>
      <c r="O50" t="s" s="552">
        <v>311</v>
      </c>
      <c r="P50" t="s" s="554">
        <v>307</v>
      </c>
      <c r="Q50" t="s" s="524">
        <v>306</v>
      </c>
      <c r="R50" t="s" s="551">
        <v>311</v>
      </c>
      <c r="S50" t="s" s="551">
        <v>307</v>
      </c>
      <c r="T50" t="s" s="590">
        <v>306</v>
      </c>
      <c r="U50" t="s" s="553">
        <v>307</v>
      </c>
      <c r="V50" t="s" s="554">
        <v>307</v>
      </c>
      <c r="W50" t="s" s="524">
        <v>306</v>
      </c>
      <c r="X50" t="s" s="551">
        <v>307</v>
      </c>
      <c r="Y50" t="s" s="524">
        <v>306</v>
      </c>
      <c r="Z50" s="591"/>
    </row>
    <row r="51" ht="52.55" customHeight="1">
      <c r="A51" t="s" s="218">
        <v>148</v>
      </c>
      <c r="B51" t="s" s="455">
        <v>149</v>
      </c>
      <c r="C51" t="s" s="524">
        <v>306</v>
      </c>
      <c r="D51" t="s" s="598">
        <v>308</v>
      </c>
      <c r="E51" t="s" s="556">
        <v>307</v>
      </c>
      <c r="F51" t="s" s="556">
        <v>308</v>
      </c>
      <c r="G51" t="s" s="524">
        <v>306</v>
      </c>
      <c r="H51" t="s" s="556">
        <v>308</v>
      </c>
      <c r="I51" t="s" s="556">
        <v>307</v>
      </c>
      <c r="J51" t="s" s="556">
        <v>308</v>
      </c>
      <c r="K51" t="s" s="524">
        <v>306</v>
      </c>
      <c r="L51" t="s" s="557">
        <v>308</v>
      </c>
      <c r="M51" t="s" s="558">
        <v>308</v>
      </c>
      <c r="N51" t="s" s="528">
        <v>306</v>
      </c>
      <c r="O51" t="s" s="557">
        <v>308</v>
      </c>
      <c r="P51" t="s" s="559">
        <v>311</v>
      </c>
      <c r="Q51" t="s" s="524">
        <v>306</v>
      </c>
      <c r="R51" t="s" s="556">
        <v>307</v>
      </c>
      <c r="S51" t="s" s="556">
        <v>307</v>
      </c>
      <c r="T51" t="s" s="590">
        <v>306</v>
      </c>
      <c r="U51" t="s" s="558">
        <v>308</v>
      </c>
      <c r="V51" t="s" s="559">
        <v>307</v>
      </c>
      <c r="W51" t="s" s="524">
        <v>306</v>
      </c>
      <c r="X51" t="s" s="556">
        <v>308</v>
      </c>
      <c r="Y51" t="s" s="524">
        <v>306</v>
      </c>
      <c r="Z51" s="591"/>
    </row>
    <row r="52" ht="26.55" customHeight="1">
      <c r="A52" s="152"/>
      <c r="B52" t="s" s="455">
        <v>150</v>
      </c>
      <c r="C52" t="s" s="524">
        <v>306</v>
      </c>
      <c r="D52" t="s" s="598">
        <v>311</v>
      </c>
      <c r="E52" t="s" s="556">
        <v>282</v>
      </c>
      <c r="F52" t="s" s="556">
        <v>311</v>
      </c>
      <c r="G52" t="s" s="524">
        <v>306</v>
      </c>
      <c r="H52" t="s" s="556">
        <v>308</v>
      </c>
      <c r="I52" t="s" s="556">
        <v>307</v>
      </c>
      <c r="J52" t="s" s="556">
        <v>308</v>
      </c>
      <c r="K52" t="s" s="524">
        <v>306</v>
      </c>
      <c r="L52" t="s" s="557">
        <v>308</v>
      </c>
      <c r="M52" t="s" s="558">
        <v>307</v>
      </c>
      <c r="N52" t="s" s="528">
        <v>306</v>
      </c>
      <c r="O52" t="s" s="557">
        <v>311</v>
      </c>
      <c r="P52" t="s" s="559">
        <v>311</v>
      </c>
      <c r="Q52" t="s" s="524">
        <v>306</v>
      </c>
      <c r="R52" t="s" s="556">
        <v>308</v>
      </c>
      <c r="S52" t="s" s="556">
        <v>307</v>
      </c>
      <c r="T52" t="s" s="590">
        <v>306</v>
      </c>
      <c r="U52" t="s" s="558">
        <v>307</v>
      </c>
      <c r="V52" t="s" s="559">
        <v>307</v>
      </c>
      <c r="W52" t="s" s="524">
        <v>306</v>
      </c>
      <c r="X52" t="s" s="556">
        <v>307</v>
      </c>
      <c r="Y52" t="s" s="524">
        <v>306</v>
      </c>
      <c r="Z52" s="591"/>
    </row>
    <row r="53" ht="26.55" customHeight="1">
      <c r="A53" s="156"/>
      <c r="B53" t="s" s="455">
        <v>151</v>
      </c>
      <c r="C53" t="s" s="524">
        <v>306</v>
      </c>
      <c r="D53" t="s" s="598">
        <v>308</v>
      </c>
      <c r="E53" t="s" s="556">
        <v>282</v>
      </c>
      <c r="F53" t="s" s="556">
        <v>311</v>
      </c>
      <c r="G53" t="s" s="524">
        <v>306</v>
      </c>
      <c r="H53" t="s" s="556">
        <v>308</v>
      </c>
      <c r="I53" t="s" s="556">
        <v>307</v>
      </c>
      <c r="J53" t="s" s="556">
        <v>308</v>
      </c>
      <c r="K53" t="s" s="524">
        <v>306</v>
      </c>
      <c r="L53" t="s" s="557">
        <v>308</v>
      </c>
      <c r="M53" t="s" s="558">
        <v>307</v>
      </c>
      <c r="N53" t="s" s="528">
        <v>306</v>
      </c>
      <c r="O53" t="s" s="557">
        <v>311</v>
      </c>
      <c r="P53" t="s" s="559">
        <v>311</v>
      </c>
      <c r="Q53" t="s" s="524">
        <v>306</v>
      </c>
      <c r="R53" t="s" s="556">
        <v>308</v>
      </c>
      <c r="S53" t="s" s="556">
        <v>307</v>
      </c>
      <c r="T53" t="s" s="590">
        <v>306</v>
      </c>
      <c r="U53" t="s" s="558">
        <v>307</v>
      </c>
      <c r="V53" t="s" s="559">
        <v>308</v>
      </c>
      <c r="W53" t="s" s="524">
        <v>306</v>
      </c>
      <c r="X53" t="s" s="556">
        <v>307</v>
      </c>
      <c r="Y53" t="s" s="524">
        <v>306</v>
      </c>
      <c r="Z53" s="591"/>
    </row>
    <row r="54" ht="20.2" customHeight="1">
      <c r="A54" t="s" s="523">
        <v>314</v>
      </c>
      <c r="B54" s="104"/>
      <c r="C54" s="71"/>
      <c r="D54" t="s" s="312">
        <v>86</v>
      </c>
      <c r="E54" s="308"/>
      <c r="F54" s="104"/>
      <c r="G54" s="71"/>
      <c r="H54" t="s" s="206">
        <v>87</v>
      </c>
      <c r="I54" s="104"/>
      <c r="J54" s="104"/>
      <c r="K54" s="71"/>
      <c r="L54" t="s" s="206">
        <v>88</v>
      </c>
      <c r="M54" s="560"/>
      <c r="N54" s="71"/>
      <c r="O54" t="s" s="206">
        <v>89</v>
      </c>
      <c r="P54" s="104"/>
      <c r="Q54" s="71"/>
      <c r="R54" t="s" s="206">
        <v>90</v>
      </c>
      <c r="S54" s="104"/>
      <c r="T54" s="71"/>
      <c r="U54" t="s" s="599">
        <v>91</v>
      </c>
      <c r="V54" s="308"/>
      <c r="W54" s="71"/>
      <c r="X54" t="s" s="206">
        <v>92</v>
      </c>
      <c r="Y54" s="71"/>
      <c r="Z54" s="591"/>
    </row>
    <row r="55" ht="13.75" customHeight="1">
      <c r="A55" t="s" s="138">
        <v>124</v>
      </c>
      <c r="B55" t="s" s="417">
        <v>125</v>
      </c>
      <c r="C55" s="561">
        <f>MEDIAN(D55:F55,H55:J55,L55:M55,O55:P55,R55:S55,U55:V55,X55)</f>
        <v>3</v>
      </c>
      <c r="D55" s="562">
        <f>IF(D35="High",3)+IF(D35="Medium",2)+IF(D35="Low",1)+IF(D35="NA","0")</f>
        <v>3</v>
      </c>
      <c r="E55" s="562">
        <f>IF(E35="High",3)+IF(E35="Medium",2)+IF(E35="Low",1)+IF(E35="NA","0")</f>
        <v>3</v>
      </c>
      <c r="F55" s="562">
        <f>IF(F35="High",3)+IF(F35="Medium",2)+IF(F35="Low",1)+IF(F35="NA","0")</f>
        <v>2</v>
      </c>
      <c r="G55" s="561">
        <f>MEDIAN(D55:F55)</f>
        <v>3</v>
      </c>
      <c r="H55" s="562">
        <f>IF(H35="High",3)+IF(H35="Medium",2)+IF(H35="Low",1)+IF(H35="NA","0")</f>
        <v>3</v>
      </c>
      <c r="I55" s="562">
        <f>IF(I35="High",3)+IF(I35="Medium",2)+IF(I35="Low",1)+IF(I35="NA","0")</f>
        <v>3</v>
      </c>
      <c r="J55" s="562">
        <f>IF(J35="High",3)+IF(J35="Medium",2)+IF(J35="Low",1)+IF(J35="NA","0")</f>
        <v>3</v>
      </c>
      <c r="K55" s="561">
        <f>MEDIAN(H55:J55)</f>
        <v>3</v>
      </c>
      <c r="L55" s="562">
        <f>IF(L35="High",3)+IF(L35="Medium",2)+IF(L35="Low",1)+IF(L35="NA","0")</f>
        <v>3</v>
      </c>
      <c r="M55" s="562">
        <f>IF(M35="High",3)+IF(M35="Medium",2)+IF(M35="Low",1)+IF(M35="NA","0")</f>
        <v>0</v>
      </c>
      <c r="N55" s="561">
        <f>MEDIAN(L55:M55)</f>
        <v>1.5</v>
      </c>
      <c r="O55" s="562">
        <f>IF(O35="High",3)+IF(O35="Medium",2)+IF(O35="Low",1)+IF(O35="NA","0")</f>
        <v>3</v>
      </c>
      <c r="P55" s="562">
        <f>IF(P35="High",3)+IF(P35="Medium",2)+IF(P35="Low",1)+IF(P35="NA","0")</f>
        <v>2</v>
      </c>
      <c r="Q55" s="561">
        <f>MEDIAN(O55:P55)</f>
        <v>2.5</v>
      </c>
      <c r="R55" s="562">
        <f>IF(R35="High",3)+IF(R35="Medium",2)+IF(R35="Low",1)+IF(R35="NA","0")</f>
        <v>3</v>
      </c>
      <c r="S55" s="562">
        <f>IF(S35="High",3)+IF(S35="Medium",2)+IF(S35="Low",1)+IF(S35="NA","0")</f>
        <v>3</v>
      </c>
      <c r="T55" s="561">
        <f>MEDIAN(R55:S55)</f>
        <v>3</v>
      </c>
      <c r="U55" s="562">
        <f>IF(U35="High",3)+IF(U35="Medium",2)+IF(U35="Low",1)+IF(U35="NA","0")</f>
        <v>2</v>
      </c>
      <c r="V55" s="562">
        <f>IF(V35="High",3)+IF(V35="Medium",2)+IF(V35="Low",1)+IF(V35="NA","0")</f>
        <v>3</v>
      </c>
      <c r="W55" s="561">
        <f>MEDIAN(U55:V55)</f>
        <v>2.5</v>
      </c>
      <c r="X55" s="562">
        <f>IF(X35="High",3)+IF(X35="Medium",2)+IF(X35="Low",1)+IF(X35="NA","0")</f>
        <v>3</v>
      </c>
      <c r="Y55" s="561">
        <f>MEDIAN(X55)</f>
        <v>3</v>
      </c>
      <c r="Z55" s="495">
        <f>SUM(D55:F55,H55:J55,L55:M55,O55:P55,R55:S55,U55:V55,X55)</f>
        <v>39</v>
      </c>
    </row>
    <row r="56" ht="26.55" customHeight="1">
      <c r="A56" s="152"/>
      <c r="B56" t="s" s="417">
        <v>126</v>
      </c>
      <c r="C56" s="561">
        <f>MEDIAN(D56:F56,H56:J56,L56:M56,O56:P56,R56:S56,U56:V56,X56)</f>
        <v>3</v>
      </c>
      <c r="D56" s="562">
        <f>IF(D36="High",3)+IF(D36="Medium",2)+IF(D36="Low",1)+IF(D36="NA","0")</f>
        <v>2</v>
      </c>
      <c r="E56" s="562">
        <f>IF(E36="High",3)+IF(E36="Medium",2)+IF(E36="Low",1)+IF(E36="NA","0")</f>
        <v>2</v>
      </c>
      <c r="F56" s="562">
        <f>IF(F36="High",3)+IF(F36="Medium",2)+IF(F36="Low",1)+IF(F36="NA","0")</f>
        <v>2</v>
      </c>
      <c r="G56" s="561">
        <f>MEDIAN(D56:F56)</f>
        <v>2</v>
      </c>
      <c r="H56" s="562">
        <f>IF(H36="High",3)+IF(H36="Medium",2)+IF(H36="Low",1)+IF(H36="NA","0")</f>
        <v>3</v>
      </c>
      <c r="I56" s="562">
        <f>IF(I36="High",3)+IF(I36="Medium",2)+IF(I36="Low",1)+IF(I36="NA","0")</f>
        <v>3</v>
      </c>
      <c r="J56" s="562">
        <f>IF(J36="High",3)+IF(J36="Medium",2)+IF(J36="Low",1)+IF(J36="NA","0")</f>
        <v>3</v>
      </c>
      <c r="K56" s="561">
        <f>MEDIAN(H56:J56)</f>
        <v>3</v>
      </c>
      <c r="L56" s="562">
        <f>IF(L36="High",3)+IF(L36="Medium",2)+IF(L36="Low",1)+IF(L36="NA","0")</f>
        <v>2</v>
      </c>
      <c r="M56" s="562">
        <f>IF(M36="High",3)+IF(M36="Medium",2)+IF(M36="Low",1)+IF(M36="NA","0")</f>
        <v>3</v>
      </c>
      <c r="N56" s="561">
        <f>MEDIAN(L56:M56)</f>
        <v>2.5</v>
      </c>
      <c r="O56" s="562">
        <f>IF(O36="High",3)+IF(O36="Medium",2)+IF(O36="Low",1)+IF(O36="NA","0")</f>
        <v>2</v>
      </c>
      <c r="P56" s="562">
        <f>IF(P36="High",3)+IF(P36="Medium",2)+IF(P36="Low",1)+IF(P36="NA","0")</f>
        <v>3</v>
      </c>
      <c r="Q56" s="561">
        <f>MEDIAN(O56:P56)</f>
        <v>2.5</v>
      </c>
      <c r="R56" s="562">
        <f>IF(R36="High",3)+IF(R36="Medium",2)+IF(R36="Low",1)+IF(R36="NA","0")</f>
        <v>3</v>
      </c>
      <c r="S56" s="562">
        <f>IF(S36="High",3)+IF(S36="Medium",2)+IF(S36="Low",1)+IF(S36="NA","0")</f>
        <v>2</v>
      </c>
      <c r="T56" s="561">
        <f>MEDIAN(R56:S56)</f>
        <v>2.5</v>
      </c>
      <c r="U56" s="562">
        <f>IF(U36="High",3)+IF(U36="Medium",2)+IF(U36="Low",1)+IF(U36="NA","0")</f>
        <v>1</v>
      </c>
      <c r="V56" s="562">
        <f>IF(V36="High",3)+IF(V36="Medium",2)+IF(V36="Low",1)+IF(V36="NA","0")</f>
        <v>3</v>
      </c>
      <c r="W56" s="561">
        <f>MEDIAN(U56:V56)</f>
        <v>2</v>
      </c>
      <c r="X56" s="562">
        <f>IF(X36="High",3)+IF(X36="Medium",2)+IF(X36="Low",1)+IF(X36="NA","0")</f>
        <v>3</v>
      </c>
      <c r="Y56" s="561">
        <f>MEDIAN(X56)</f>
        <v>3</v>
      </c>
      <c r="Z56" s="495">
        <f>SUM(D56:F56,H56:J56,L56:M56,O56:P56,R56:S56,U56:V56,X56)</f>
        <v>37</v>
      </c>
    </row>
    <row r="57" ht="26.55" customHeight="1">
      <c r="A57" s="152"/>
      <c r="B57" t="s" s="417">
        <v>127</v>
      </c>
      <c r="C57" s="561">
        <f>MEDIAN(D57:F57,H57:J57,L57:M57,O57:P57,R57:S57,U57:V57,X57)</f>
        <v>3</v>
      </c>
      <c r="D57" s="562">
        <f>IF(D37="High",3)+IF(D37="Medium",2)+IF(D37="Low",1)+IF(D37="NA","0")</f>
        <v>3</v>
      </c>
      <c r="E57" s="562">
        <f>IF(E37="High",3)+IF(E37="Medium",2)+IF(E37="Low",1)+IF(E37="NA","0")</f>
        <v>2</v>
      </c>
      <c r="F57" s="562">
        <f>IF(F37="High",3)+IF(F37="Medium",2)+IF(F37="Low",1)+IF(F37="NA","0")</f>
        <v>2</v>
      </c>
      <c r="G57" s="561">
        <f>MEDIAN(D57:F57)</f>
        <v>2</v>
      </c>
      <c r="H57" s="562">
        <f>IF(H37="High",3)+IF(H37="Medium",2)+IF(H37="Low",1)+IF(H37="NA","0")</f>
        <v>3</v>
      </c>
      <c r="I57" s="562">
        <f>IF(I37="High",3)+IF(I37="Medium",2)+IF(I37="Low",1)+IF(I37="NA","0")</f>
        <v>3</v>
      </c>
      <c r="J57" s="562">
        <f>IF(J37="High",3)+IF(J37="Medium",2)+IF(J37="Low",1)+IF(J37="NA","0")</f>
        <v>3</v>
      </c>
      <c r="K57" s="561">
        <f>MEDIAN(H57:J57)</f>
        <v>3</v>
      </c>
      <c r="L57" s="562">
        <f>IF(L37="High",3)+IF(L37="Medium",2)+IF(L37="Low",1)+IF(L37="NA","0")</f>
        <v>3</v>
      </c>
      <c r="M57" s="562">
        <f>IF(M37="High",3)+IF(M37="Medium",2)+IF(M37="Low",1)+IF(M37="NA","0")</f>
        <v>2</v>
      </c>
      <c r="N57" s="561">
        <f>MEDIAN(L57:M57)</f>
        <v>2.5</v>
      </c>
      <c r="O57" s="562">
        <f>IF(O37="High",3)+IF(O37="Medium",2)+IF(O37="Low",1)+IF(O37="NA","0")</f>
        <v>2</v>
      </c>
      <c r="P57" s="562">
        <f>IF(P37="High",3)+IF(P37="Medium",2)+IF(P37="Low",1)+IF(P37="NA","0")</f>
        <v>2</v>
      </c>
      <c r="Q57" s="561">
        <f>MEDIAN(O57:P57)</f>
        <v>2</v>
      </c>
      <c r="R57" s="562">
        <f>IF(R37="High",3)+IF(R37="Medium",2)+IF(R37="Low",1)+IF(R37="NA","0")</f>
        <v>2</v>
      </c>
      <c r="S57" s="562">
        <f>IF(S37="High",3)+IF(S37="Medium",2)+IF(S37="Low",1)+IF(S37="NA","0")</f>
        <v>3</v>
      </c>
      <c r="T57" s="561">
        <f>MEDIAN(R57:S57)</f>
        <v>2.5</v>
      </c>
      <c r="U57" s="562">
        <f>IF(U37="High",3)+IF(U37="Medium",2)+IF(U37="Low",1)+IF(U37="NA","0")</f>
        <v>3</v>
      </c>
      <c r="V57" s="562">
        <f>IF(V37="High",3)+IF(V37="Medium",2)+IF(V37="Low",1)+IF(V37="NA","0")</f>
        <v>3</v>
      </c>
      <c r="W57" s="561">
        <f>MEDIAN(U57:V57)</f>
        <v>3</v>
      </c>
      <c r="X57" s="562">
        <f>IF(X37="High",3)+IF(X37="Medium",2)+IF(X37="Low",1)+IF(X37="NA","0")</f>
        <v>3</v>
      </c>
      <c r="Y57" s="561">
        <f>MEDIAN(X57)</f>
        <v>3</v>
      </c>
      <c r="Z57" s="495">
        <f>SUM(D57:F57,H57:J57,L57:M57,O57:P57,R57:S57,U57:V57,X57)</f>
        <v>39</v>
      </c>
    </row>
    <row r="58" ht="26.55" customHeight="1">
      <c r="A58" s="156"/>
      <c r="B58" t="s" s="417">
        <v>128</v>
      </c>
      <c r="C58" s="561">
        <f>MEDIAN(D58:F58,H58:J58,L58:M58,O58:P58,R58:S58,U58:V58,X58)</f>
        <v>3</v>
      </c>
      <c r="D58" s="562">
        <f>IF(D38="High",3)+IF(D38="Medium",2)+IF(D38="Low",1)+IF(D38="NA","0")</f>
        <v>3</v>
      </c>
      <c r="E58" s="562">
        <f>IF(E38="High",3)+IF(E38="Medium",2)+IF(E38="Low",1)+IF(E38="NA","0")</f>
        <v>2</v>
      </c>
      <c r="F58" s="562">
        <f>IF(F38="High",3)+IF(F38="Medium",2)+IF(F38="Low",1)+IF(F38="NA","0")</f>
        <v>2</v>
      </c>
      <c r="G58" s="561">
        <f>MEDIAN(D58:F58)</f>
        <v>2</v>
      </c>
      <c r="H58" s="562">
        <f>IF(H38="High",3)+IF(H38="Medium",2)+IF(H38="Low",1)+IF(H38="NA","0")</f>
        <v>3</v>
      </c>
      <c r="I58" s="562">
        <f>IF(I38="High",3)+IF(I38="Medium",2)+IF(I38="Low",1)+IF(I38="NA","0")</f>
        <v>3</v>
      </c>
      <c r="J58" s="562">
        <f>IF(J38="High",3)+IF(J38="Medium",2)+IF(J38="Low",1)+IF(J38="NA","0")</f>
        <v>3</v>
      </c>
      <c r="K58" s="561">
        <f>MEDIAN(H58:J58)</f>
        <v>3</v>
      </c>
      <c r="L58" s="562">
        <f>IF(L38="High",3)+IF(L38="Medium",2)+IF(L38="Low",1)+IF(L38="NA","0")</f>
        <v>3</v>
      </c>
      <c r="M58" s="562">
        <f>IF(M38="High",3)+IF(M38="Medium",2)+IF(M38="Low",1)+IF(M38="NA","0")</f>
        <v>2</v>
      </c>
      <c r="N58" s="561">
        <f>MEDIAN(L58:M58)</f>
        <v>2.5</v>
      </c>
      <c r="O58" s="562">
        <f>IF(O38="High",3)+IF(O38="Medium",2)+IF(O38="Low",1)+IF(O38="NA","0")</f>
        <v>2</v>
      </c>
      <c r="P58" s="562">
        <f>IF(P38="High",3)+IF(P38="Medium",2)+IF(P38="Low",1)+IF(P38="NA","0")</f>
        <v>3</v>
      </c>
      <c r="Q58" s="561">
        <f>MEDIAN(O58:P58)</f>
        <v>2.5</v>
      </c>
      <c r="R58" s="562">
        <f>IF(R38="High",3)+IF(R38="Medium",2)+IF(R38="Low",1)+IF(R38="NA","0")</f>
        <v>3</v>
      </c>
      <c r="S58" s="562">
        <f>IF(S38="High",3)+IF(S38="Medium",2)+IF(S38="Low",1)+IF(S38="NA","0")</f>
        <v>3</v>
      </c>
      <c r="T58" s="561">
        <f>MEDIAN(R58:S58)</f>
        <v>3</v>
      </c>
      <c r="U58" s="562">
        <f>IF(U38="High",3)+IF(U38="Medium",2)+IF(U38="Low",1)+IF(U38="NA","0")</f>
        <v>3</v>
      </c>
      <c r="V58" s="562">
        <f>IF(V38="High",3)+IF(V38="Medium",2)+IF(V38="Low",1)+IF(V38="NA","0")</f>
        <v>3</v>
      </c>
      <c r="W58" s="561">
        <f>MEDIAN(U58:V58)</f>
        <v>3</v>
      </c>
      <c r="X58" s="562">
        <f>IF(X38="High",3)+IF(X38="Medium",2)+IF(X38="Low",1)+IF(X38="NA","0")</f>
        <v>3</v>
      </c>
      <c r="Y58" s="561">
        <f>MEDIAN(X58)</f>
        <v>3</v>
      </c>
      <c r="Z58" s="495">
        <f>SUM(D58:F58,H58:J58,L58:M58,O58:P58,R58:S58,U58:V58,X58)</f>
        <v>41</v>
      </c>
    </row>
    <row r="59" ht="39.55" customHeight="1">
      <c r="A59" t="s" s="160">
        <v>129</v>
      </c>
      <c r="B59" t="s" s="427">
        <v>130</v>
      </c>
      <c r="C59" s="561">
        <f>MEDIAN(D59:F59,H59:J59,L59:M59,O59:P59,R59:S59,U59:V59,X59)</f>
        <v>3</v>
      </c>
      <c r="D59" s="564">
        <f>IF(D39="High",3)+IF(D39="Medium",2)+IF(D39="Low",1)+IF(D39="NA","0")</f>
        <v>3</v>
      </c>
      <c r="E59" s="564">
        <f>IF(E39="High",3)+IF(E39="Medium",2)+IF(E39="Low",1)+IF(E39="NA","0")</f>
        <v>2</v>
      </c>
      <c r="F59" s="564">
        <f>IF(F39="High",3)+IF(F39="Medium",2)+IF(F39="Low",1)+IF(F39="NA","0")</f>
        <v>2</v>
      </c>
      <c r="G59" s="561">
        <f>MEDIAN(D59:F59)</f>
        <v>2</v>
      </c>
      <c r="H59" s="564">
        <f>IF(H39="High",3)+IF(H39="Medium",2)+IF(H39="Low",1)+IF(H39="NA","0")</f>
        <v>3</v>
      </c>
      <c r="I59" s="564">
        <f>IF(I39="High",3)+IF(I39="Medium",2)+IF(I39="Low",1)+IF(I39="NA","0")</f>
        <v>3</v>
      </c>
      <c r="J59" s="564">
        <f>IF(J39="High",3)+IF(J39="Medium",2)+IF(J39="Low",1)+IF(J39="NA","0")</f>
        <v>3</v>
      </c>
      <c r="K59" s="561">
        <f>MEDIAN(H59:J59)</f>
        <v>3</v>
      </c>
      <c r="L59" s="564">
        <f>IF(L39="High",3)+IF(L39="Medium",2)+IF(L39="Low",1)+IF(L39="NA","0")</f>
        <v>3</v>
      </c>
      <c r="M59" s="564">
        <f>IF(M39="High",3)+IF(M39="Medium",2)+IF(M39="Low",1)+IF(M39="NA","0")</f>
        <v>2</v>
      </c>
      <c r="N59" s="561">
        <f>MEDIAN(L59:M59)</f>
        <v>2.5</v>
      </c>
      <c r="O59" s="564">
        <f>IF(O39="High",3)+IF(O39="Medium",2)+IF(O39="Low",1)+IF(O39="NA","0")</f>
        <v>2</v>
      </c>
      <c r="P59" s="564">
        <f>IF(P39="High",3)+IF(P39="Medium",2)+IF(P39="Low",1)+IF(P39="NA","0")</f>
        <v>2</v>
      </c>
      <c r="Q59" s="561">
        <f>MEDIAN(O59:P59)</f>
        <v>2</v>
      </c>
      <c r="R59" s="564">
        <f>IF(R39="High",3)+IF(R39="Medium",2)+IF(R39="Low",1)+IF(R39="NA","0")</f>
        <v>3</v>
      </c>
      <c r="S59" s="564">
        <f>IF(S39="High",3)+IF(S39="Medium",2)+IF(S39="Low",1)+IF(S39="NA","0")</f>
        <v>3</v>
      </c>
      <c r="T59" s="561">
        <f>MEDIAN(R59:S59)</f>
        <v>3</v>
      </c>
      <c r="U59" s="564">
        <f>IF(U39="High",3)+IF(U39="Medium",2)+IF(U39="Low",1)+IF(U39="NA","0")</f>
        <v>3</v>
      </c>
      <c r="V59" s="564">
        <f>IF(V39="High",3)+IF(V39="Medium",2)+IF(V39="Low",1)+IF(V39="NA","0")</f>
        <v>3</v>
      </c>
      <c r="W59" s="561">
        <f>MEDIAN(U59:V59)</f>
        <v>3</v>
      </c>
      <c r="X59" s="564">
        <f>IF(X39="High",3)+IF(X39="Medium",2)+IF(X39="Low",1)+IF(X39="NA","0")</f>
        <v>3</v>
      </c>
      <c r="Y59" s="561">
        <f>MEDIAN(X59)</f>
        <v>3</v>
      </c>
      <c r="Z59" s="495">
        <f>SUM(D59:F59,H59:J59,L59:M59,O59:P59,R59:S59,U59:V59,X59)</f>
        <v>40</v>
      </c>
    </row>
    <row r="60" ht="13.75" customHeight="1">
      <c r="A60" s="152"/>
      <c r="B60" t="s" s="427">
        <v>131</v>
      </c>
      <c r="C60" s="561">
        <f>MEDIAN(D60:F60,H60:J60,L60:M60,O60:P60,R60:S60,U60:V60,X60)</f>
        <v>2</v>
      </c>
      <c r="D60" s="564">
        <f>IF(D40="High",3)+IF(D40="Medium",2)+IF(D40="Low",1)+IF(D40="NA","0")</f>
        <v>2</v>
      </c>
      <c r="E60" s="564">
        <f>IF(E40="High",3)+IF(E40="Medium",2)+IF(E40="Low",1)+IF(E40="NA","0")</f>
        <v>2</v>
      </c>
      <c r="F60" s="564">
        <f>IF(F40="High",3)+IF(F40="Medium",2)+IF(F40="Low",1)+IF(F40="NA","0")</f>
        <v>1</v>
      </c>
      <c r="G60" s="561">
        <f>MEDIAN(D60:F60)</f>
        <v>2</v>
      </c>
      <c r="H60" s="564">
        <f>IF(H40="High",3)+IF(H40="Medium",2)+IF(H40="Low",1)+IF(H40="NA","0")</f>
        <v>3</v>
      </c>
      <c r="I60" s="564">
        <f>IF(I40="High",3)+IF(I40="Medium",2)+IF(I40="Low",1)+IF(I40="NA","0")</f>
        <v>3</v>
      </c>
      <c r="J60" s="564">
        <f>IF(J40="High",3)+IF(J40="Medium",2)+IF(J40="Low",1)+IF(J40="NA","0")</f>
        <v>3</v>
      </c>
      <c r="K60" s="561">
        <f>MEDIAN(H60:J60)</f>
        <v>3</v>
      </c>
      <c r="L60" s="564">
        <f>IF(L40="High",3)+IF(L40="Medium",2)+IF(L40="Low",1)+IF(L40="NA","0")</f>
        <v>2</v>
      </c>
      <c r="M60" s="564">
        <f>IF(M40="High",3)+IF(M40="Medium",2)+IF(M40="Low",1)+IF(M40="NA","0")</f>
        <v>2</v>
      </c>
      <c r="N60" s="561">
        <f>MEDIAN(L60:M60)</f>
        <v>2</v>
      </c>
      <c r="O60" s="564">
        <f>IF(O40="High",3)+IF(O40="Medium",2)+IF(O40="Low",1)+IF(O40="NA","0")</f>
        <v>2</v>
      </c>
      <c r="P60" s="564">
        <f>IF(P40="High",3)+IF(P40="Medium",2)+IF(P40="Low",1)+IF(P40="NA","0")</f>
        <v>2</v>
      </c>
      <c r="Q60" s="561">
        <f>MEDIAN(O60:P60)</f>
        <v>2</v>
      </c>
      <c r="R60" s="564">
        <f>IF(R40="High",3)+IF(R40="Medium",2)+IF(R40="Low",1)+IF(R40="NA","0")</f>
        <v>2</v>
      </c>
      <c r="S60" s="564">
        <f>IF(S40="High",3)+IF(S40="Medium",2)+IF(S40="Low",1)+IF(S40="NA","0")</f>
        <v>3</v>
      </c>
      <c r="T60" s="561">
        <f>MEDIAN(R60:S60)</f>
        <v>2.5</v>
      </c>
      <c r="U60" s="564">
        <f>IF(U40="High",3)+IF(U40="Medium",2)+IF(U40="Low",1)+IF(U40="NA","0")</f>
        <v>1</v>
      </c>
      <c r="V60" s="564">
        <f>IF(V40="High",3)+IF(V40="Medium",2)+IF(V40="Low",1)+IF(V40="NA","0")</f>
        <v>3</v>
      </c>
      <c r="W60" s="561">
        <f>MEDIAN(U60:V60)</f>
        <v>2</v>
      </c>
      <c r="X60" s="564">
        <f>IF(X40="High",3)+IF(X40="Medium",2)+IF(X40="Low",1)+IF(X40="NA","0")</f>
        <v>3</v>
      </c>
      <c r="Y60" s="561">
        <f>MEDIAN(X60)</f>
        <v>3</v>
      </c>
      <c r="Z60" s="495">
        <f>SUM(D60:F60,H60:J60,L60:M60,O60:P60,R60:S60,U60:V60,X60)</f>
        <v>34</v>
      </c>
    </row>
    <row r="61" ht="26.55" customHeight="1">
      <c r="A61" s="156"/>
      <c r="B61" t="s" s="427">
        <v>132</v>
      </c>
      <c r="C61" s="561">
        <f>MEDIAN(D61:F61,H61:J61,L61:M61,O61:P61,R61:S61,U61:V61,X61)</f>
        <v>2</v>
      </c>
      <c r="D61" s="564">
        <f>IF(D41="High",3)+IF(D41="Medium",2)+IF(D41="Low",1)+IF(D41="NA","0")</f>
        <v>3</v>
      </c>
      <c r="E61" s="564">
        <f>IF(E41="High",3)+IF(E41="Medium",2)+IF(E41="Low",1)+IF(E41="NA","0")</f>
        <v>2</v>
      </c>
      <c r="F61" s="564">
        <f>IF(F41="High",3)+IF(F41="Medium",2)+IF(F41="Low",1)+IF(F41="NA","0")</f>
        <v>2</v>
      </c>
      <c r="G61" s="561">
        <f>MEDIAN(D61:F61)</f>
        <v>2</v>
      </c>
      <c r="H61" s="564">
        <f>IF(H41="High",3)+IF(H41="Medium",2)+IF(H41="Low",1)+IF(H41="NA","0")</f>
        <v>3</v>
      </c>
      <c r="I61" s="564">
        <f>IF(I41="High",3)+IF(I41="Medium",2)+IF(I41="Low",1)+IF(I41="NA","0")</f>
        <v>3</v>
      </c>
      <c r="J61" s="564">
        <f>IF(J41="High",3)+IF(J41="Medium",2)+IF(J41="Low",1)+IF(J41="NA","0")</f>
        <v>3</v>
      </c>
      <c r="K61" s="561">
        <f>MEDIAN(H61:J61)</f>
        <v>3</v>
      </c>
      <c r="L61" s="564">
        <f>IF(L41="High",3)+IF(L41="Medium",2)+IF(L41="Low",1)+IF(L41="NA","0")</f>
        <v>2</v>
      </c>
      <c r="M61" s="564">
        <f>IF(M41="High",3)+IF(M41="Medium",2)+IF(M41="Low",1)+IF(M41="NA","0")</f>
        <v>3</v>
      </c>
      <c r="N61" s="561">
        <f>MEDIAN(L61:M61)</f>
        <v>2.5</v>
      </c>
      <c r="O61" s="564">
        <f>IF(O41="High",3)+IF(O41="Medium",2)+IF(O41="Low",1)+IF(O41="NA","0")</f>
        <v>2</v>
      </c>
      <c r="P61" s="564">
        <f>IF(P41="High",3)+IF(P41="Medium",2)+IF(P41="Low",1)+IF(P41="NA","0")</f>
        <v>2</v>
      </c>
      <c r="Q61" s="561">
        <f>MEDIAN(O61:P61)</f>
        <v>2</v>
      </c>
      <c r="R61" s="564">
        <f>IF(R41="High",3)+IF(R41="Medium",2)+IF(R41="Low",1)+IF(R41="NA","0")</f>
        <v>2</v>
      </c>
      <c r="S61" s="564">
        <f>IF(S41="High",3)+IF(S41="Medium",2)+IF(S41="Low",1)+IF(S41="NA","0")</f>
        <v>3</v>
      </c>
      <c r="T61" s="561">
        <f>MEDIAN(R61:S61)</f>
        <v>2.5</v>
      </c>
      <c r="U61" s="564">
        <f>IF(U41="High",3)+IF(U41="Medium",2)+IF(U41="Low",1)+IF(U41="NA","0")</f>
        <v>3</v>
      </c>
      <c r="V61" s="564">
        <f>IF(V41="High",3)+IF(V41="Medium",2)+IF(V41="Low",1)+IF(V41="NA","0")</f>
        <v>2</v>
      </c>
      <c r="W61" s="561">
        <f>MEDIAN(U61:V61)</f>
        <v>2.5</v>
      </c>
      <c r="X61" s="564">
        <f>IF(X41="High",3)+IF(X41="Medium",2)+IF(X41="Low",1)+IF(X41="NA","0")</f>
        <v>2</v>
      </c>
      <c r="Y61" s="561">
        <f>MEDIAN(X61)</f>
        <v>2</v>
      </c>
      <c r="Z61" s="495">
        <f>SUM(D61:F61,H61:J61,L61:M61,O61:P61,R61:S61,U61:V61,X61)</f>
        <v>37</v>
      </c>
    </row>
    <row r="62" ht="13.75" customHeight="1">
      <c r="A62" t="s" s="174">
        <v>134</v>
      </c>
      <c r="B62" t="s" s="433">
        <v>135</v>
      </c>
      <c r="C62" s="561">
        <f>MEDIAN(D62:F62,H62:J62,L62:M62,O62:P62,R62:S62,U62:V62,X62)</f>
        <v>2</v>
      </c>
      <c r="D62" s="565">
        <f>IF(D42="High",3)+IF(D42="Medium",2)+IF(D42="Low",1)+IF(D42="NA","0")</f>
        <v>3</v>
      </c>
      <c r="E62" s="565">
        <f>IF(E42="High",3)+IF(E42="Medium",2)+IF(E42="Low",1)+IF(E42="NA","0")</f>
        <v>3</v>
      </c>
      <c r="F62" s="565">
        <f>IF(F42="High",3)+IF(F42="Medium",2)+IF(F42="Low",1)+IF(F42="NA","0")</f>
        <v>2</v>
      </c>
      <c r="G62" s="561">
        <f>MEDIAN(D62:F62)</f>
        <v>3</v>
      </c>
      <c r="H62" s="565">
        <f>IF(H42="High",3)+IF(H42="Medium",2)+IF(H42="Low",1)+IF(H42="NA","0")</f>
        <v>2</v>
      </c>
      <c r="I62" s="565">
        <f>IF(I42="High",3)+IF(I42="Medium",2)+IF(I42="Low",1)+IF(I42="NA","0")</f>
        <v>3</v>
      </c>
      <c r="J62" s="565">
        <f>IF(J42="High",3)+IF(J42="Medium",2)+IF(J42="Low",1)+IF(J42="NA","0")</f>
        <v>2</v>
      </c>
      <c r="K62" s="561">
        <f>MEDIAN(H62:J62)</f>
        <v>2</v>
      </c>
      <c r="L62" s="565">
        <f>IF(L42="High",3)+IF(L42="Medium",2)+IF(L42="Low",1)+IF(L42="NA","0")</f>
        <v>2</v>
      </c>
      <c r="M62" s="565">
        <f>IF(M42="High",3)+IF(M42="Medium",2)+IF(M42="Low",1)+IF(M42="NA","0")</f>
        <v>2</v>
      </c>
      <c r="N62" s="561">
        <f>MEDIAN(L62:M62)</f>
        <v>2</v>
      </c>
      <c r="O62" s="565">
        <f>IF(O42="High",3)+IF(O42="Medium",2)+IF(O42="Low",1)+IF(O42="NA","0")</f>
        <v>2</v>
      </c>
      <c r="P62" s="565">
        <f>IF(P42="High",3)+IF(P42="Medium",2)+IF(P42="Low",1)+IF(P42="NA","0")</f>
        <v>3</v>
      </c>
      <c r="Q62" s="561">
        <f>MEDIAN(O62:P62)</f>
        <v>2.5</v>
      </c>
      <c r="R62" s="565">
        <f>IF(R42="High",3)+IF(R42="Medium",2)+IF(R42="Low",1)+IF(R42="NA","0")</f>
        <v>3</v>
      </c>
      <c r="S62" s="565">
        <f>IF(S42="High",3)+IF(S42="Medium",2)+IF(S42="Low",1)+IF(S42="NA","0")</f>
        <v>2</v>
      </c>
      <c r="T62" s="561">
        <f>MEDIAN(R62:S62)</f>
        <v>2.5</v>
      </c>
      <c r="U62" s="565">
        <f>IF(U42="High",3)+IF(U42="Medium",2)+IF(U42="Low",1)+IF(U42="NA","0")</f>
        <v>1</v>
      </c>
      <c r="V62" s="565">
        <f>IF(V42="High",3)+IF(V42="Medium",2)+IF(V42="Low",1)+IF(V42="NA","0")</f>
        <v>3</v>
      </c>
      <c r="W62" s="561">
        <f>MEDIAN(U62:V62)</f>
        <v>2</v>
      </c>
      <c r="X62" s="565">
        <f>IF(X42="High",3)+IF(X42="Medium",2)+IF(X42="Low",1)+IF(X42="NA","0")</f>
        <v>3</v>
      </c>
      <c r="Y62" s="561">
        <f>MEDIAN(X62)</f>
        <v>3</v>
      </c>
      <c r="Z62" s="495">
        <f>SUM(D62:F62,H62:J62,L62:M62,O62:P62,R62:S62,U62:V62,X62)</f>
        <v>36</v>
      </c>
    </row>
    <row r="63" ht="26.55" customHeight="1">
      <c r="A63" s="152"/>
      <c r="B63" t="s" s="433">
        <v>136</v>
      </c>
      <c r="C63" s="561">
        <f>MEDIAN(D63:F63,H63:J63,L63:M63,O63:P63,R63:S63,U63:V63,X63)</f>
        <v>2</v>
      </c>
      <c r="D63" s="565">
        <f>IF(D43="High",3)+IF(D43="Medium",2)+IF(D43="Low",1)+IF(D43="NA","0")</f>
        <v>2</v>
      </c>
      <c r="E63" s="565">
        <f>IF(E43="High",3)+IF(E43="Medium",2)+IF(E43="Low",1)+IF(E43="NA","0")</f>
        <v>3</v>
      </c>
      <c r="F63" s="565">
        <f>IF(F43="High",3)+IF(F43="Medium",2)+IF(F43="Low",1)+IF(F43="NA","0")</f>
        <v>1</v>
      </c>
      <c r="G63" s="561">
        <f>MEDIAN(D63:F63)</f>
        <v>2</v>
      </c>
      <c r="H63" s="565">
        <f>IF(H43="High",3)+IF(H43="Medium",2)+IF(H43="Low",1)+IF(H43="NA","0")</f>
        <v>2</v>
      </c>
      <c r="I63" s="565">
        <f>IF(I43="High",3)+IF(I43="Medium",2)+IF(I43="Low",1)+IF(I43="NA","0")</f>
        <v>3</v>
      </c>
      <c r="J63" s="565">
        <f>IF(J43="High",3)+IF(J43="Medium",2)+IF(J43="Low",1)+IF(J43="NA","0")</f>
        <v>2</v>
      </c>
      <c r="K63" s="561">
        <f>MEDIAN(H63:J63)</f>
        <v>2</v>
      </c>
      <c r="L63" s="565">
        <f>IF(L43="High",3)+IF(L43="Medium",2)+IF(L43="Low",1)+IF(L43="NA","0")</f>
        <v>2</v>
      </c>
      <c r="M63" s="565">
        <f>IF(M43="High",3)+IF(M43="Medium",2)+IF(M43="Low",1)+IF(M43="NA","0")</f>
        <v>2</v>
      </c>
      <c r="N63" s="561">
        <f>MEDIAN(L63:M63)</f>
        <v>2</v>
      </c>
      <c r="O63" s="565">
        <f>IF(O43="High",3)+IF(O43="Medium",2)+IF(O43="Low",1)+IF(O43="NA","0")</f>
        <v>2</v>
      </c>
      <c r="P63" s="565">
        <f>IF(P43="High",3)+IF(P43="Medium",2)+IF(P43="Low",1)+IF(P43="NA","0")</f>
        <v>2</v>
      </c>
      <c r="Q63" s="561">
        <f>MEDIAN(O63:P63)</f>
        <v>2</v>
      </c>
      <c r="R63" s="565">
        <f>IF(R43="High",3)+IF(R43="Medium",2)+IF(R43="Low",1)+IF(R43="NA","0")</f>
        <v>2</v>
      </c>
      <c r="S63" s="565">
        <f>IF(S43="High",3)+IF(S43="Medium",2)+IF(S43="Low",1)+IF(S43="NA","0")</f>
        <v>2</v>
      </c>
      <c r="T63" s="561">
        <f>MEDIAN(R63:S63)</f>
        <v>2</v>
      </c>
      <c r="U63" s="565">
        <f>IF(U43="High",3)+IF(U43="Medium",2)+IF(U43="Low",1)+IF(U43="NA","0")</f>
        <v>1</v>
      </c>
      <c r="V63" s="565">
        <f>IF(V43="High",3)+IF(V43="Medium",2)+IF(V43="Low",1)+IF(V43="NA","0")</f>
        <v>3</v>
      </c>
      <c r="W63" s="561">
        <f>MEDIAN(U63:V63)</f>
        <v>2</v>
      </c>
      <c r="X63" s="565">
        <f>IF(X43="High",3)+IF(X43="Medium",2)+IF(X43="Low",1)+IF(X43="NA","0")</f>
        <v>3</v>
      </c>
      <c r="Y63" s="561">
        <f>MEDIAN(X63)</f>
        <v>3</v>
      </c>
      <c r="Z63" s="495">
        <f>SUM(D63:F63,H63:J63,L63:M63,O63:P63,R63:S63,U63:V63,X63)</f>
        <v>32</v>
      </c>
    </row>
    <row r="64" ht="26.55" customHeight="1">
      <c r="A64" s="156"/>
      <c r="B64" t="s" s="433">
        <v>137</v>
      </c>
      <c r="C64" s="561">
        <f>MEDIAN(D64:F64,H64:J64,L64:M64,O64:P64,R64:S64,U64:V64,X64)</f>
        <v>2</v>
      </c>
      <c r="D64" s="565">
        <f>IF(D44="High",3)+IF(D44="Medium",2)+IF(D44="Low",1)+IF(D44="NA","0")</f>
        <v>1</v>
      </c>
      <c r="E64" s="565">
        <f>IF(E44="High",3)+IF(E44="Medium",2)+IF(E44="Low",1)+IF(E44="NA","0")</f>
        <v>3</v>
      </c>
      <c r="F64" s="565">
        <f>IF(F44="High",3)+IF(F44="Medium",2)+IF(F44="Low",1)+IF(F44="NA","0")</f>
        <v>1</v>
      </c>
      <c r="G64" s="561">
        <f>MEDIAN(D64:F64)</f>
        <v>1</v>
      </c>
      <c r="H64" s="565">
        <f>IF(H44="High",3)+IF(H44="Medium",2)+IF(H44="Low",1)+IF(H44="NA","0")</f>
        <v>2</v>
      </c>
      <c r="I64" s="565">
        <f>IF(I44="High",3)+IF(I44="Medium",2)+IF(I44="Low",1)+IF(I44="NA","0")</f>
        <v>3</v>
      </c>
      <c r="J64" s="565">
        <f>IF(J44="High",3)+IF(J44="Medium",2)+IF(J44="Low",1)+IF(J44="NA","0")</f>
        <v>2</v>
      </c>
      <c r="K64" s="561">
        <f>MEDIAN(H64:J64)</f>
        <v>2</v>
      </c>
      <c r="L64" s="565">
        <f>IF(L44="High",3)+IF(L44="Medium",2)+IF(L44="Low",1)+IF(L44="NA","0")</f>
        <v>2</v>
      </c>
      <c r="M64" s="565">
        <f>IF(M44="High",3)+IF(M44="Medium",2)+IF(M44="Low",1)+IF(M44="NA","0")</f>
        <v>1</v>
      </c>
      <c r="N64" s="561">
        <f>MEDIAN(L64:M64)</f>
        <v>1.5</v>
      </c>
      <c r="O64" s="565">
        <f>IF(O44="High",3)+IF(O44="Medium",2)+IF(O44="Low",1)+IF(O44="NA","0")</f>
        <v>2</v>
      </c>
      <c r="P64" s="565">
        <f>IF(P44="High",3)+IF(P44="Medium",2)+IF(P44="Low",1)+IF(P44="NA","0")</f>
        <v>3</v>
      </c>
      <c r="Q64" s="561">
        <f>MEDIAN(O64:P64)</f>
        <v>2.5</v>
      </c>
      <c r="R64" s="565">
        <f>IF(R44="High",3)+IF(R44="Medium",2)+IF(R44="Low",1)+IF(R44="NA","0")</f>
        <v>2</v>
      </c>
      <c r="S64" s="565">
        <f>IF(S44="High",3)+IF(S44="Medium",2)+IF(S44="Low",1)+IF(S44="NA","0")</f>
        <v>3</v>
      </c>
      <c r="T64" s="561">
        <f>MEDIAN(R64:S64)</f>
        <v>2.5</v>
      </c>
      <c r="U64" s="565">
        <f>IF(U44="High",3)+IF(U44="Medium",2)+IF(U44="Low",1)+IF(U44="NA","0")</f>
        <v>1</v>
      </c>
      <c r="V64" s="565">
        <f>IF(V44="High",3)+IF(V44="Medium",2)+IF(V44="Low",1)+IF(V44="NA","0")</f>
        <v>3</v>
      </c>
      <c r="W64" s="561">
        <f>MEDIAN(U64:V64)</f>
        <v>2</v>
      </c>
      <c r="X64" s="565">
        <f>IF(X44="High",3)+IF(X44="Medium",2)+IF(X44="Low",1)+IF(X44="NA","0")</f>
        <v>3</v>
      </c>
      <c r="Y64" s="561">
        <f>MEDIAN(X64)</f>
        <v>3</v>
      </c>
      <c r="Z64" s="495">
        <f>SUM(D64:F64,H64:J64,L64:M64,O64:P64,R64:S64,U64:V64,X64)</f>
        <v>32</v>
      </c>
    </row>
    <row r="65" ht="39.55" customHeight="1">
      <c r="A65" t="s" s="191">
        <v>138</v>
      </c>
      <c r="B65" t="s" s="439">
        <v>139</v>
      </c>
      <c r="C65" s="561">
        <f>MEDIAN(D65:F65,H65:J65,L65:M65,O65:P65,R65:S65,U65:V65,X65)</f>
        <v>3</v>
      </c>
      <c r="D65" s="566">
        <f>IF(D45="High",3)+IF(D45="Medium",2)+IF(D45="Low",1)+IF(D45="NA","0")</f>
        <v>3</v>
      </c>
      <c r="E65" s="566">
        <f>IF(E45="High",3)+IF(E45="Medium",2)+IF(E45="Low",1)+IF(E45="NA","0")</f>
        <v>3</v>
      </c>
      <c r="F65" s="566">
        <f>IF(F45="High",3)+IF(F45="Medium",2)+IF(F45="Low",1)+IF(F45="NA","0")</f>
        <v>1</v>
      </c>
      <c r="G65" s="561">
        <f>MEDIAN(D65:F65)</f>
        <v>3</v>
      </c>
      <c r="H65" s="566">
        <f>IF(H45="High",3)+IF(H45="Medium",2)+IF(H45="Low",1)+IF(H45="NA","0")</f>
        <v>2</v>
      </c>
      <c r="I65" s="566">
        <f>IF(I45="High",3)+IF(I45="Medium",2)+IF(I45="Low",1)+IF(I45="NA","0")</f>
        <v>3</v>
      </c>
      <c r="J65" s="566">
        <f>IF(J45="High",3)+IF(J45="Medium",2)+IF(J45="Low",1)+IF(J45="NA","0")</f>
        <v>2</v>
      </c>
      <c r="K65" s="561">
        <f>MEDIAN(H65:J65)</f>
        <v>2</v>
      </c>
      <c r="L65" s="566">
        <f>IF(L45="High",3)+IF(L45="Medium",2)+IF(L45="Low",1)+IF(L45="NA","0")</f>
        <v>2</v>
      </c>
      <c r="M65" s="566">
        <f>IF(M45="High",3)+IF(M45="Medium",2)+IF(M45="Low",1)+IF(M45="NA","0")</f>
        <v>3</v>
      </c>
      <c r="N65" s="561">
        <f>MEDIAN(L65:M65)</f>
        <v>2.5</v>
      </c>
      <c r="O65" s="566">
        <f>IF(O45="High",3)+IF(O45="Medium",2)+IF(O45="Low",1)+IF(O45="NA","0")</f>
        <v>2</v>
      </c>
      <c r="P65" s="566">
        <f>IF(P45="High",3)+IF(P45="Medium",2)+IF(P45="Low",1)+IF(P45="NA","0")</f>
        <v>2</v>
      </c>
      <c r="Q65" s="561">
        <f>MEDIAN(O65:P65)</f>
        <v>2</v>
      </c>
      <c r="R65" s="566">
        <f>IF(R45="High",3)+IF(R45="Medium",2)+IF(R45="Low",1)+IF(R45="NA","0")</f>
        <v>2</v>
      </c>
      <c r="S65" s="566">
        <f>IF(S45="High",3)+IF(S45="Medium",2)+IF(S45="Low",1)+IF(S45="NA","0")</f>
        <v>3</v>
      </c>
      <c r="T65" s="561">
        <f>MEDIAN(R65:S65)</f>
        <v>2.5</v>
      </c>
      <c r="U65" s="566">
        <f>IF(U45="High",3)+IF(U45="Medium",2)+IF(U45="Low",1)+IF(U45="NA","0")</f>
        <v>3</v>
      </c>
      <c r="V65" s="566">
        <f>IF(V45="High",3)+IF(V45="Medium",2)+IF(V45="Low",1)+IF(V45="NA","0")</f>
        <v>3</v>
      </c>
      <c r="W65" s="561">
        <f>MEDIAN(U65:V65)</f>
        <v>3</v>
      </c>
      <c r="X65" s="566">
        <f>IF(X45="High",3)+IF(X45="Medium",2)+IF(X45="Low",1)+IF(X45="NA","0")</f>
        <v>3</v>
      </c>
      <c r="Y65" s="561">
        <f>MEDIAN(X65)</f>
        <v>3</v>
      </c>
      <c r="Z65" s="495">
        <f>SUM(D65:F65,H65:J65,L65:M65,O65:P65,R65:S65,U65:V65,X65)</f>
        <v>37</v>
      </c>
    </row>
    <row r="66" ht="26.55" customHeight="1">
      <c r="A66" s="152"/>
      <c r="B66" t="s" s="439">
        <v>140</v>
      </c>
      <c r="C66" s="561">
        <f>MEDIAN(D66:F66,H66:J66,L66:M66,O66:P66,R66:S66,U66:V66,X66)</f>
        <v>2</v>
      </c>
      <c r="D66" s="566">
        <f>IF(D46="High",3)+IF(D46="Medium",2)+IF(D46="Low",1)+IF(D46="NA","0")</f>
        <v>2</v>
      </c>
      <c r="E66" s="566">
        <f>IF(E46="High",3)+IF(E46="Medium",2)+IF(E46="Low",1)+IF(E46="NA","0")</f>
        <v>2</v>
      </c>
      <c r="F66" s="566">
        <f>IF(F46="High",3)+IF(F46="Medium",2)+IF(F46="Low",1)+IF(F46="NA","0")</f>
        <v>1</v>
      </c>
      <c r="G66" s="561">
        <f>MEDIAN(D66:F66)</f>
        <v>2</v>
      </c>
      <c r="H66" s="566">
        <f>IF(H46="High",3)+IF(H46="Medium",2)+IF(H46="Low",1)+IF(H46="NA","0")</f>
        <v>1</v>
      </c>
      <c r="I66" s="566">
        <f>IF(I46="High",3)+IF(I46="Medium",2)+IF(I46="Low",1)+IF(I46="NA","0")</f>
        <v>3</v>
      </c>
      <c r="J66" s="566">
        <f>IF(J46="High",3)+IF(J46="Medium",2)+IF(J46="Low",1)+IF(J46="NA","0")</f>
        <v>1</v>
      </c>
      <c r="K66" s="561">
        <f>MEDIAN(H66:J66)</f>
        <v>1</v>
      </c>
      <c r="L66" s="566">
        <f>IF(L46="High",3)+IF(L46="Medium",2)+IF(L46="Low",1)+IF(L46="NA","0")</f>
        <v>3</v>
      </c>
      <c r="M66" s="566">
        <f>IF(M46="High",3)+IF(M46="Medium",2)+IF(M46="Low",1)+IF(M46="NA","0")</f>
        <v>2</v>
      </c>
      <c r="N66" s="561">
        <f>MEDIAN(L66:M66)</f>
        <v>2.5</v>
      </c>
      <c r="O66" s="566">
        <f>IF(O46="High",3)+IF(O46="Medium",2)+IF(O46="Low",1)+IF(O46="NA","0")</f>
        <v>1</v>
      </c>
      <c r="P66" s="566">
        <f>IF(P46="High",3)+IF(P46="Medium",2)+IF(P46="Low",1)+IF(P46="NA","0")</f>
        <v>3</v>
      </c>
      <c r="Q66" s="561">
        <f>MEDIAN(O66:P66)</f>
        <v>2</v>
      </c>
      <c r="R66" s="566">
        <f>IF(R46="High",3)+IF(R46="Medium",2)+IF(R46="Low",1)+IF(R46="NA","0")</f>
        <v>3</v>
      </c>
      <c r="S66" s="566">
        <f>IF(S46="High",3)+IF(S46="Medium",2)+IF(S46="Low",1)+IF(S46="NA","0")</f>
        <v>3</v>
      </c>
      <c r="T66" s="561">
        <f>MEDIAN(R66:S66)</f>
        <v>3</v>
      </c>
      <c r="U66" s="566">
        <f>IF(U46="High",3)+IF(U46="Medium",2)+IF(U46="Low",1)+IF(U46="NA","0")</f>
        <v>3</v>
      </c>
      <c r="V66" s="566">
        <f>IF(V46="High",3)+IF(V46="Medium",2)+IF(V46="Low",1)+IF(V46="NA","0")</f>
        <v>3</v>
      </c>
      <c r="W66" s="561">
        <f>MEDIAN(U66:V66)</f>
        <v>3</v>
      </c>
      <c r="X66" s="566">
        <f>IF(X46="High",3)+IF(X46="Medium",2)+IF(X46="Low",1)+IF(X46="NA","0")</f>
        <v>2</v>
      </c>
      <c r="Y66" s="561">
        <f>MEDIAN(X66)</f>
        <v>2</v>
      </c>
      <c r="Z66" s="495">
        <f>SUM(D66:F66,H66:J66,L66:M66,O66:P66,R66:S66,U66:V66,X66)</f>
        <v>33</v>
      </c>
    </row>
    <row r="67" ht="39.55" customHeight="1">
      <c r="A67" s="156"/>
      <c r="B67" t="s" s="439">
        <v>142</v>
      </c>
      <c r="C67" s="561">
        <f>MEDIAN(D67:F67,H67:J67,L67:M67,O67:P67,R67:S67,U67:V67,X67)</f>
        <v>1</v>
      </c>
      <c r="D67" s="566">
        <f>IF(D47="High",3)+IF(D47="Medium",2)+IF(D47="Low",1)+IF(D47="NA","0")</f>
        <v>1</v>
      </c>
      <c r="E67" s="566">
        <f>IF(E47="High",3)+IF(E47="Medium",2)+IF(E47="Low",1)+IF(E47="NA","0")</f>
        <v>3</v>
      </c>
      <c r="F67" s="566">
        <f>IF(F47="High",3)+IF(F47="Medium",2)+IF(F47="Low",1)+IF(F47="NA","0")</f>
        <v>1</v>
      </c>
      <c r="G67" s="561">
        <f>MEDIAN(D67:F67)</f>
        <v>1</v>
      </c>
      <c r="H67" s="566">
        <f>IF(H47="High",3)+IF(H47="Medium",2)+IF(H47="Low",1)+IF(H47="NA","0")</f>
        <v>1</v>
      </c>
      <c r="I67" s="566">
        <f>IF(I47="High",3)+IF(I47="Medium",2)+IF(I47="Low",1)+IF(I47="NA","0")</f>
        <v>2</v>
      </c>
      <c r="J67" s="566">
        <f>IF(J47="High",3)+IF(J47="Medium",2)+IF(J47="Low",1)+IF(J47="NA","0")</f>
        <v>1</v>
      </c>
      <c r="K67" s="561">
        <f>MEDIAN(H67:J67)</f>
        <v>1</v>
      </c>
      <c r="L67" s="566">
        <f>IF(L47="High",3)+IF(L47="Medium",2)+IF(L47="Low",1)+IF(L47="NA","0")</f>
        <v>2</v>
      </c>
      <c r="M67" s="566">
        <f>IF(M47="High",3)+IF(M47="Medium",2)+IF(M47="Low",1)+IF(M47="NA","0")</f>
        <v>1</v>
      </c>
      <c r="N67" s="561">
        <f>MEDIAN(L67:M67)</f>
        <v>1.5</v>
      </c>
      <c r="O67" s="566">
        <f>IF(O47="High",3)+IF(O47="Medium",2)+IF(O47="Low",1)+IF(O47="NA","0")</f>
        <v>1</v>
      </c>
      <c r="P67" s="566">
        <f>IF(P47="High",3)+IF(P47="Medium",2)+IF(P47="Low",1)+IF(P47="NA","0")</f>
        <v>2</v>
      </c>
      <c r="Q67" s="561">
        <f>MEDIAN(O67:P67)</f>
        <v>1.5</v>
      </c>
      <c r="R67" s="566">
        <f>IF(R47="High",3)+IF(R47="Medium",2)+IF(R47="Low",1)+IF(R47="NA","0")</f>
        <v>3</v>
      </c>
      <c r="S67" s="566">
        <f>IF(S47="High",3)+IF(S47="Medium",2)+IF(S47="Low",1)+IF(S47="NA","0")</f>
        <v>2</v>
      </c>
      <c r="T67" s="561">
        <f>MEDIAN(R67:S67)</f>
        <v>2.5</v>
      </c>
      <c r="U67" s="566">
        <f>IF(U47="High",3)+IF(U47="Medium",2)+IF(U47="Low",1)+IF(U47="NA","0")</f>
        <v>1</v>
      </c>
      <c r="V67" s="566">
        <f>IF(V47="High",3)+IF(V47="Medium",2)+IF(V47="Low",1)+IF(V47="NA","0")</f>
        <v>3</v>
      </c>
      <c r="W67" s="561">
        <f>MEDIAN(U67:V67)</f>
        <v>2</v>
      </c>
      <c r="X67" s="566">
        <f>IF(X47="High",3)+IF(X47="Medium",2)+IF(X47="Low",1)+IF(X47="NA","0")</f>
        <v>1</v>
      </c>
      <c r="Y67" s="561">
        <f>MEDIAN(X67)</f>
        <v>1</v>
      </c>
      <c r="Z67" s="495">
        <f>SUM(D67:F67,H67:J67,L67:M67,O67:P67,R67:S67,U67:V67,X67)</f>
        <v>25</v>
      </c>
    </row>
    <row r="68" ht="13.75" customHeight="1">
      <c r="A68" t="s" s="207">
        <v>144</v>
      </c>
      <c r="B68" t="s" s="447">
        <v>145</v>
      </c>
      <c r="C68" s="561">
        <f>MEDIAN(D68:F68,H68:J68,L68:M68,O68:P68,R68:S68,U68:V68,X68)</f>
        <v>2</v>
      </c>
      <c r="D68" s="567">
        <f>IF(D48="High",3)+IF(D48="Medium",2)+IF(D48="Low",1)+IF(D48="NA","0")</f>
        <v>2</v>
      </c>
      <c r="E68" s="567">
        <f>IF(E48="High",3)+IF(E48="Medium",2)+IF(E48="Low",1)+IF(E48="NA","0")</f>
        <v>3</v>
      </c>
      <c r="F68" s="567">
        <f>IF(F48="High",3)+IF(F48="Medium",2)+IF(F48="Low",1)+IF(F48="NA","0")</f>
        <v>2</v>
      </c>
      <c r="G68" s="561">
        <f>MEDIAN(D68:F68)</f>
        <v>2</v>
      </c>
      <c r="H68" s="567">
        <f>IF(H48="High",3)+IF(H48="Medium",2)+IF(H48="Low",1)+IF(H48="NA","0")</f>
        <v>1</v>
      </c>
      <c r="I68" s="567">
        <f>IF(I48="High",3)+IF(I48="Medium",2)+IF(I48="Low",1)+IF(I48="NA","0")</f>
        <v>3</v>
      </c>
      <c r="J68" s="567">
        <f>IF(J48="High",3)+IF(J48="Medium",2)+IF(J48="Low",1)+IF(J48="NA","0")</f>
        <v>1</v>
      </c>
      <c r="K68" s="561">
        <f>MEDIAN(H68:J68)</f>
        <v>1</v>
      </c>
      <c r="L68" s="567">
        <f>IF(L48="High",3)+IF(L48="Medium",2)+IF(L48="Low",1)+IF(L48="NA","0")</f>
        <v>3</v>
      </c>
      <c r="M68" s="567">
        <f>IF(M48="High",3)+IF(M48="Medium",2)+IF(M48="Low",1)+IF(M48="NA","0")</f>
        <v>1</v>
      </c>
      <c r="N68" s="561">
        <f>MEDIAN(L68:M68)</f>
        <v>2</v>
      </c>
      <c r="O68" s="567">
        <f>IF(O48="High",3)+IF(O48="Medium",2)+IF(O48="Low",1)+IF(O48="NA","0")</f>
        <v>1</v>
      </c>
      <c r="P68" s="567">
        <f>IF(P48="High",3)+IF(P48="Medium",2)+IF(P48="Low",1)+IF(P48="NA","0")</f>
        <v>3</v>
      </c>
      <c r="Q68" s="561">
        <f>MEDIAN(O68:P68)</f>
        <v>2</v>
      </c>
      <c r="R68" s="567">
        <f>IF(R48="High",3)+IF(R48="Medium",2)+IF(R48="Low",1)+IF(R48="NA","0")</f>
        <v>2</v>
      </c>
      <c r="S68" s="567">
        <f>IF(S48="High",3)+IF(S48="Medium",2)+IF(S48="Low",1)+IF(S48="NA","0")</f>
        <v>2</v>
      </c>
      <c r="T68" s="561">
        <f>MEDIAN(R68:S68)</f>
        <v>2</v>
      </c>
      <c r="U68" s="567">
        <f>IF(U48="High",3)+IF(U48="Medium",2)+IF(U48="Low",1)+IF(U48="NA","0")</f>
        <v>3</v>
      </c>
      <c r="V68" s="567">
        <f>IF(V48="High",3)+IF(V48="Medium",2)+IF(V48="Low",1)+IF(V48="NA","0")</f>
        <v>3</v>
      </c>
      <c r="W68" s="561">
        <f>MEDIAN(U68:V68)</f>
        <v>3</v>
      </c>
      <c r="X68" s="567">
        <f>IF(X48="High",3)+IF(X48="Medium",2)+IF(X48="Low",1)+IF(X48="NA","0")</f>
        <v>3</v>
      </c>
      <c r="Y68" s="561">
        <f>MEDIAN(X68)</f>
        <v>3</v>
      </c>
      <c r="Z68" s="495">
        <f>SUM(D68:F68,H68:J68,L68:M68,O68:P68,R68:S68,U68:V68,X68)</f>
        <v>33</v>
      </c>
    </row>
    <row r="69" ht="39.55" customHeight="1">
      <c r="A69" s="152"/>
      <c r="B69" t="s" s="454">
        <v>146</v>
      </c>
      <c r="C69" s="561">
        <f>MEDIAN(D69:F69,H69:J69,L69:M69,O69:P69,R69:S69,U69:V69,X69)</f>
        <v>2</v>
      </c>
      <c r="D69" s="567">
        <f>IF(D49="High",3)+IF(D49="Medium",2)+IF(D49="Low",1)+IF(D49="NA","0")</f>
        <v>1</v>
      </c>
      <c r="E69" s="567">
        <f>IF(E49="High",3)+IF(E49="Medium",2)+IF(E49="Low",1)+IF(E49="NA","0")</f>
        <v>3</v>
      </c>
      <c r="F69" s="567">
        <f>IF(F49="High",3)+IF(F49="Medium",2)+IF(F49="Low",1)+IF(F49="NA","0")</f>
        <v>1</v>
      </c>
      <c r="G69" s="561">
        <f>MEDIAN(D69:F69)</f>
        <v>1</v>
      </c>
      <c r="H69" s="567">
        <f>IF(H49="High",3)+IF(H49="Medium",2)+IF(H49="Low",1)+IF(H49="NA","0")</f>
        <v>2</v>
      </c>
      <c r="I69" s="567">
        <f>IF(I49="High",3)+IF(I49="Medium",2)+IF(I49="Low",1)+IF(I49="NA","0")</f>
        <v>3</v>
      </c>
      <c r="J69" s="567">
        <f>IF(J49="High",3)+IF(J49="Medium",2)+IF(J49="Low",1)+IF(J49="NA","0")</f>
        <v>2</v>
      </c>
      <c r="K69" s="561">
        <f>MEDIAN(H69:J69)</f>
        <v>2</v>
      </c>
      <c r="L69" s="567">
        <f>IF(L49="High",3)+IF(L49="Medium",2)+IF(L49="Low",1)+IF(L49="NA","0")</f>
        <v>3</v>
      </c>
      <c r="M69" s="567">
        <f>IF(M49="High",3)+IF(M49="Medium",2)+IF(M49="Low",1)+IF(M49="NA","0")</f>
        <v>2</v>
      </c>
      <c r="N69" s="561">
        <f>MEDIAN(L69:M69)</f>
        <v>2.5</v>
      </c>
      <c r="O69" s="567">
        <f>IF(O49="High",3)+IF(O49="Medium",2)+IF(O49="Low",1)+IF(O49="NA","0")</f>
        <v>2</v>
      </c>
      <c r="P69" s="567">
        <f>IF(P49="High",3)+IF(P49="Medium",2)+IF(P49="Low",1)+IF(P49="NA","0")</f>
        <v>2</v>
      </c>
      <c r="Q69" s="561">
        <f>MEDIAN(O69:P69)</f>
        <v>2</v>
      </c>
      <c r="R69" s="567">
        <f>IF(R49="High",3)+IF(R49="Medium",2)+IF(R49="Low",1)+IF(R49="NA","0")</f>
        <v>1</v>
      </c>
      <c r="S69" s="567">
        <f>IF(S49="High",3)+IF(S49="Medium",2)+IF(S49="Low",1)+IF(S49="NA","0")</f>
        <v>2</v>
      </c>
      <c r="T69" s="561">
        <f>MEDIAN(R69:S69)</f>
        <v>1.5</v>
      </c>
      <c r="U69" s="567">
        <f>IF(U49="High",3)+IF(U49="Medium",2)+IF(U49="Low",1)+IF(U49="NA","0")</f>
        <v>3</v>
      </c>
      <c r="V69" s="567">
        <f>IF(V49="High",3)+IF(V49="Medium",2)+IF(V49="Low",1)+IF(V49="NA","0")</f>
        <v>3</v>
      </c>
      <c r="W69" s="561">
        <f>MEDIAN(U69:V69)</f>
        <v>3</v>
      </c>
      <c r="X69" s="567">
        <f>IF(X49="High",3)+IF(X49="Medium",2)+IF(X49="Low",1)+IF(X49="NA","0")</f>
        <v>3</v>
      </c>
      <c r="Y69" s="561">
        <f>MEDIAN(X69)</f>
        <v>3</v>
      </c>
      <c r="Z69" s="495">
        <f>SUM(D69:F69,H69:J69,L69:M69,O69:P69,R69:S69,U69:V69,X69)</f>
        <v>33</v>
      </c>
    </row>
    <row r="70" ht="77.2" customHeight="1">
      <c r="A70" s="156"/>
      <c r="B70" t="s" s="454">
        <v>147</v>
      </c>
      <c r="C70" s="561">
        <f>MEDIAN(D70:F70,H70:J70,L70:M70,O70:P70,R70:S70,U70:V70,X70)</f>
        <v>3</v>
      </c>
      <c r="D70" s="567">
        <f>IF(D50="High",3)+IF(D50="Medium",2)+IF(D50="Low",1)+IF(D50="NA","0")</f>
        <v>1</v>
      </c>
      <c r="E70" s="567">
        <f>IF(E50="High",3)+IF(E50="Medium",2)+IF(E50="Low",1)+IF(E50="NA","0")</f>
        <v>3</v>
      </c>
      <c r="F70" s="567">
        <f>IF(F50="High",3)+IF(F50="Medium",2)+IF(F50="Low",1)+IF(F50="NA","0")</f>
        <v>1</v>
      </c>
      <c r="G70" s="561">
        <f>MEDIAN(D70:F70)</f>
        <v>1</v>
      </c>
      <c r="H70" s="567">
        <f>IF(H50="High",3)+IF(H50="Medium",2)+IF(H50="Low",1)+IF(H50="NA","0")</f>
        <v>2</v>
      </c>
      <c r="I70" s="567">
        <f>IF(I50="High",3)+IF(I50="Medium",2)+IF(I50="Low",1)+IF(I50="NA","0")</f>
        <v>3</v>
      </c>
      <c r="J70" s="567">
        <f>IF(J50="High",3)+IF(J50="Medium",2)+IF(J50="Low",1)+IF(J50="NA","0")</f>
        <v>2</v>
      </c>
      <c r="K70" s="561">
        <f>MEDIAN(H70:J70)</f>
        <v>2</v>
      </c>
      <c r="L70" s="567">
        <f>IF(L50="High",3)+IF(L50="Medium",2)+IF(L50="Low",1)+IF(L50="NA","0")</f>
        <v>3</v>
      </c>
      <c r="M70" s="567">
        <f>IF(M50="High",3)+IF(M50="Medium",2)+IF(M50="Low",1)+IF(M50="NA","0")</f>
        <v>2</v>
      </c>
      <c r="N70" s="561">
        <f>MEDIAN(L70:M70)</f>
        <v>2.5</v>
      </c>
      <c r="O70" s="567">
        <f>IF(O50="High",3)+IF(O50="Medium",2)+IF(O50="Low",1)+IF(O50="NA","0")</f>
        <v>1</v>
      </c>
      <c r="P70" s="567">
        <f>IF(P50="High",3)+IF(P50="Medium",2)+IF(P50="Low",1)+IF(P50="NA","0")</f>
        <v>3</v>
      </c>
      <c r="Q70" s="561">
        <f>MEDIAN(O70:P70)</f>
        <v>2</v>
      </c>
      <c r="R70" s="567">
        <f>IF(R50="High",3)+IF(R50="Medium",2)+IF(R50="Low",1)+IF(R50="NA","0")</f>
        <v>1</v>
      </c>
      <c r="S70" s="567">
        <f>IF(S50="High",3)+IF(S50="Medium",2)+IF(S50="Low",1)+IF(S50="NA","0")</f>
        <v>3</v>
      </c>
      <c r="T70" s="561">
        <f>MEDIAN(R70:S70)</f>
        <v>2</v>
      </c>
      <c r="U70" s="567">
        <f>IF(U50="High",3)+IF(U50="Medium",2)+IF(U50="Low",1)+IF(U50="NA","0")</f>
        <v>3</v>
      </c>
      <c r="V70" s="567">
        <f>IF(V50="High",3)+IF(V50="Medium",2)+IF(V50="Low",1)+IF(V50="NA","0")</f>
        <v>3</v>
      </c>
      <c r="W70" s="561">
        <f>MEDIAN(U70:V70)</f>
        <v>3</v>
      </c>
      <c r="X70" s="567">
        <f>IF(X50="High",3)+IF(X50="Medium",2)+IF(X50="Low",1)+IF(X50="NA","0")</f>
        <v>3</v>
      </c>
      <c r="Y70" s="561">
        <f>MEDIAN(X70)</f>
        <v>3</v>
      </c>
      <c r="Z70" s="495">
        <f>SUM(D70:F70,H70:J70,L70:M70,O70:P70,R70:S70,U70:V70,X70)</f>
        <v>34</v>
      </c>
    </row>
    <row r="71" ht="52.55" customHeight="1">
      <c r="A71" t="s" s="218">
        <v>148</v>
      </c>
      <c r="B71" t="s" s="455">
        <v>149</v>
      </c>
      <c r="C71" s="561">
        <f>MEDIAN(D71:F71,H71:J71,L71:M71,O71:P71,R71:S71,U71:V71,X71)</f>
        <v>2</v>
      </c>
      <c r="D71" s="568">
        <f>IF(D51="High",3)+IF(D51="Medium",2)+IF(D51="Low",1)+IF(D51="NA","0")</f>
        <v>2</v>
      </c>
      <c r="E71" s="568">
        <f>IF(E51="High",3)+IF(E51="Medium",2)+IF(E51="Low",1)+IF(E51="NA","0")</f>
        <v>3</v>
      </c>
      <c r="F71" s="568">
        <f>IF(F51="High",3)+IF(F51="Medium",2)+IF(F51="Low",1)+IF(F51="NA","0")</f>
        <v>2</v>
      </c>
      <c r="G71" s="561">
        <f>MEDIAN(D71:F71)</f>
        <v>2</v>
      </c>
      <c r="H71" s="568">
        <f>IF(H51="High",3)+IF(H51="Medium",2)+IF(H51="Low",1)+IF(H51="NA","0")</f>
        <v>2</v>
      </c>
      <c r="I71" s="568">
        <f>IF(I51="High",3)+IF(I51="Medium",2)+IF(I51="Low",1)+IF(I51="NA","0")</f>
        <v>3</v>
      </c>
      <c r="J71" s="568">
        <f>IF(J51="High",3)+IF(J51="Medium",2)+IF(J51="Low",1)+IF(J51="NA","0")</f>
        <v>2</v>
      </c>
      <c r="K71" s="561">
        <f>MEDIAN(H71:J71)</f>
        <v>2</v>
      </c>
      <c r="L71" s="568">
        <f>IF(L51="High",3)+IF(L51="Medium",2)+IF(L51="Low",1)+IF(L51="NA","0")</f>
        <v>2</v>
      </c>
      <c r="M71" s="568">
        <f>IF(M51="High",3)+IF(M51="Medium",2)+IF(M51="Low",1)+IF(M51="NA","0")</f>
        <v>2</v>
      </c>
      <c r="N71" s="561">
        <f>MEDIAN(L71:M71)</f>
        <v>2</v>
      </c>
      <c r="O71" s="568">
        <f>IF(O51="High",3)+IF(O51="Medium",2)+IF(O51="Low",1)+IF(O51="NA","0")</f>
        <v>2</v>
      </c>
      <c r="P71" s="568">
        <f>IF(P51="High",3)+IF(P51="Medium",2)+IF(P51="Low",1)+IF(P51="NA","0")</f>
        <v>1</v>
      </c>
      <c r="Q71" s="561">
        <f>MEDIAN(O71:P71)</f>
        <v>1.5</v>
      </c>
      <c r="R71" s="568">
        <f>IF(R51="High",3)+IF(R51="Medium",2)+IF(R51="Low",1)+IF(R51="NA","0")</f>
        <v>3</v>
      </c>
      <c r="S71" s="568">
        <f>IF(S51="High",3)+IF(S51="Medium",2)+IF(S51="Low",1)+IF(S51="NA","0")</f>
        <v>3</v>
      </c>
      <c r="T71" s="561">
        <f>MEDIAN(R71:S71)</f>
        <v>3</v>
      </c>
      <c r="U71" s="568">
        <f>IF(U51="High",3)+IF(U51="Medium",2)+IF(U51="Low",1)+IF(U51="NA","0")</f>
        <v>2</v>
      </c>
      <c r="V71" s="568">
        <f>IF(V51="High",3)+IF(V51="Medium",2)+IF(V51="Low",1)+IF(V51="NA","0")</f>
        <v>3</v>
      </c>
      <c r="W71" s="561">
        <f>MEDIAN(U71:V71)</f>
        <v>2.5</v>
      </c>
      <c r="X71" s="568">
        <f>IF(X51="High",3)+IF(X51="Medium",2)+IF(X51="Low",1)+IF(X51="NA","0")</f>
        <v>2</v>
      </c>
      <c r="Y71" s="561">
        <f>MEDIAN(X71)</f>
        <v>2</v>
      </c>
      <c r="Z71" s="495">
        <f>SUM(D71:F71,H71:J71,L71:M71,O71:P71,R71:S71,U71:V71,X71)</f>
        <v>34</v>
      </c>
    </row>
    <row r="72" ht="26.55" customHeight="1">
      <c r="A72" s="152"/>
      <c r="B72" t="s" s="455">
        <v>150</v>
      </c>
      <c r="C72" s="561">
        <f>MEDIAN(D72:F72,H72:J72,L72:M72,O72:P72,R72:S72,U72:V72,X72)</f>
        <v>2</v>
      </c>
      <c r="D72" s="568">
        <f>IF(D52="High",3)+IF(D52="Medium",2)+IF(D52="Low",1)+IF(D52="NA","0")</f>
        <v>1</v>
      </c>
      <c r="E72" s="568">
        <f>IF(E52="High",3)+IF(E52="Medium",2)+IF(E52="Low",1)+IF(E52="NA","0")</f>
        <v>0</v>
      </c>
      <c r="F72" s="568">
        <f>IF(F52="High",3)+IF(F52="Medium",2)+IF(F52="Low",1)+IF(F52="NA","0")</f>
        <v>1</v>
      </c>
      <c r="G72" s="561">
        <f>MEDIAN(D72:F72)</f>
        <v>1</v>
      </c>
      <c r="H72" s="568">
        <f>IF(H52="High",3)+IF(H52="Medium",2)+IF(H52="Low",1)+IF(H52="NA","0")</f>
        <v>2</v>
      </c>
      <c r="I72" s="568">
        <f>IF(I52="High",3)+IF(I52="Medium",2)+IF(I52="Low",1)+IF(I52="NA","0")</f>
        <v>3</v>
      </c>
      <c r="J72" s="568">
        <f>IF(J52="High",3)+IF(J52="Medium",2)+IF(J52="Low",1)+IF(J52="NA","0")</f>
        <v>2</v>
      </c>
      <c r="K72" s="561">
        <f>MEDIAN(H72:J72)</f>
        <v>2</v>
      </c>
      <c r="L72" s="568">
        <f>IF(L52="High",3)+IF(L52="Medium",2)+IF(L52="Low",1)+IF(L52="NA","0")</f>
        <v>2</v>
      </c>
      <c r="M72" s="568">
        <f>IF(M52="High",3)+IF(M52="Medium",2)+IF(M52="Low",1)+IF(M52="NA","0")</f>
        <v>3</v>
      </c>
      <c r="N72" s="561">
        <f>MEDIAN(L72:M72)</f>
        <v>2.5</v>
      </c>
      <c r="O72" s="568">
        <f>IF(O52="High",3)+IF(O52="Medium",2)+IF(O52="Low",1)+IF(O52="NA","0")</f>
        <v>1</v>
      </c>
      <c r="P72" s="568">
        <f>IF(P52="High",3)+IF(P52="Medium",2)+IF(P52="Low",1)+IF(P52="NA","0")</f>
        <v>1</v>
      </c>
      <c r="Q72" s="561">
        <f>MEDIAN(O72:P72)</f>
        <v>1</v>
      </c>
      <c r="R72" s="568">
        <f>IF(R52="High",3)+IF(R52="Medium",2)+IF(R52="Low",1)+IF(R52="NA","0")</f>
        <v>2</v>
      </c>
      <c r="S72" s="568">
        <f>IF(S52="High",3)+IF(S52="Medium",2)+IF(S52="Low",1)+IF(S52="NA","0")</f>
        <v>3</v>
      </c>
      <c r="T72" s="561">
        <f>MEDIAN(R72:S72)</f>
        <v>2.5</v>
      </c>
      <c r="U72" s="568">
        <f>IF(U52="High",3)+IF(U52="Medium",2)+IF(U52="Low",1)+IF(U52="NA","0")</f>
        <v>3</v>
      </c>
      <c r="V72" s="568">
        <f>IF(V52="High",3)+IF(V52="Medium",2)+IF(V52="Low",1)+IF(V52="NA","0")</f>
        <v>3</v>
      </c>
      <c r="W72" s="561">
        <f>MEDIAN(U72:V72)</f>
        <v>3</v>
      </c>
      <c r="X72" s="568">
        <f>IF(X52="High",3)+IF(X52="Medium",2)+IF(X52="Low",1)+IF(X52="NA","0")</f>
        <v>3</v>
      </c>
      <c r="Y72" s="561">
        <f>MEDIAN(X72)</f>
        <v>3</v>
      </c>
      <c r="Z72" s="495">
        <f>SUM(D72:F72,H72:J72,L72:M72,O72:P72,R72:S72,U72:V72,X72)</f>
        <v>30</v>
      </c>
    </row>
    <row r="73" ht="26.55" customHeight="1">
      <c r="A73" s="156"/>
      <c r="B73" t="s" s="455">
        <v>151</v>
      </c>
      <c r="C73" s="561">
        <f>MEDIAN(D73:F73,H73:J73,L73:M73,O73:P73,R73:S73,U73:V73,X73)</f>
        <v>2</v>
      </c>
      <c r="D73" s="568">
        <f>IF(D53="High",3)+IF(D53="Medium",2)+IF(D53="Low",1)+IF(D53="NA","0")</f>
        <v>2</v>
      </c>
      <c r="E73" s="568">
        <f>IF(E53="High",3)+IF(E53="Medium",2)+IF(E53="Low",1)+IF(E53="NA","0")</f>
        <v>0</v>
      </c>
      <c r="F73" s="568">
        <f>IF(F53="High",3)+IF(F53="Medium",2)+IF(F53="Low",1)+IF(F53="NA","0")</f>
        <v>1</v>
      </c>
      <c r="G73" s="561">
        <f>MEDIAN(D73:F73)</f>
        <v>1</v>
      </c>
      <c r="H73" s="568">
        <f>IF(H53="High",3)+IF(H53="Medium",2)+IF(H53="Low",1)+IF(H53="NA","0")</f>
        <v>2</v>
      </c>
      <c r="I73" s="568">
        <f>IF(I53="High",3)+IF(I53="Medium",2)+IF(I53="Low",1)+IF(I53="NA","0")</f>
        <v>3</v>
      </c>
      <c r="J73" s="568">
        <f>IF(J53="High",3)+IF(J53="Medium",2)+IF(J53="Low",1)+IF(J53="NA","0")</f>
        <v>2</v>
      </c>
      <c r="K73" s="561">
        <f>MEDIAN(H73:J73)</f>
        <v>2</v>
      </c>
      <c r="L73" s="568">
        <f>IF(L53="High",3)+IF(L53="Medium",2)+IF(L53="Low",1)+IF(L53="NA","0")</f>
        <v>2</v>
      </c>
      <c r="M73" s="568">
        <f>IF(M53="High",3)+IF(M53="Medium",2)+IF(M53="Low",1)+IF(M53="NA","0")</f>
        <v>3</v>
      </c>
      <c r="N73" s="561">
        <f>MEDIAN(L73:M73)</f>
        <v>2.5</v>
      </c>
      <c r="O73" s="568">
        <f>IF(O53="High",3)+IF(O53="Medium",2)+IF(O53="Low",1)+IF(O53="NA","0")</f>
        <v>1</v>
      </c>
      <c r="P73" s="568">
        <f>IF(P53="High",3)+IF(P53="Medium",2)+IF(P53="Low",1)+IF(P53="NA","0")</f>
        <v>1</v>
      </c>
      <c r="Q73" s="561">
        <f>MEDIAN(O73:P73)</f>
        <v>1</v>
      </c>
      <c r="R73" s="568">
        <f>IF(R53="High",3)+IF(R53="Medium",2)+IF(R53="Low",1)+IF(R53="NA","0")</f>
        <v>2</v>
      </c>
      <c r="S73" s="568">
        <f>IF(S53="High",3)+IF(S53="Medium",2)+IF(S53="Low",1)+IF(S53="NA","0")</f>
        <v>3</v>
      </c>
      <c r="T73" s="561">
        <f>MEDIAN(R73:S73)</f>
        <v>2.5</v>
      </c>
      <c r="U73" s="568">
        <f>IF(U53="High",3)+IF(U53="Medium",2)+IF(U53="Low",1)+IF(U53="NA","0")</f>
        <v>3</v>
      </c>
      <c r="V73" s="568">
        <f>IF(V53="High",3)+IF(V53="Medium",2)+IF(V53="Low",1)+IF(V53="NA","0")</f>
        <v>2</v>
      </c>
      <c r="W73" s="561">
        <f>MEDIAN(U73:V73)</f>
        <v>2.5</v>
      </c>
      <c r="X73" s="568">
        <f>IF(X53="High",3)+IF(X53="Medium",2)+IF(X53="Low",1)+IF(X53="NA","0")</f>
        <v>3</v>
      </c>
      <c r="Y73" s="561">
        <f>MEDIAN(X73)</f>
        <v>3</v>
      </c>
      <c r="Z73" s="495">
        <f>SUM(D73:F73,H73:J73,L73:M73,O73:P73,R73:S73,U73:V73,X73)</f>
        <v>30</v>
      </c>
    </row>
    <row r="74" ht="13.75" customHeight="1">
      <c r="A74" t="s" s="569">
        <v>285</v>
      </c>
      <c r="B74" s="71"/>
      <c r="C74" s="561">
        <f>MEDIAN(D55:F73,H55:J73,L55:M73,O55:P73,R55:S73,U55:V73,X55:X73)</f>
        <v>2</v>
      </c>
      <c r="D74" s="482">
        <f>MEDIAN(D55:D73)</f>
        <v>2</v>
      </c>
      <c r="E74" s="482">
        <f>MEDIAN(E55:E73)</f>
        <v>3</v>
      </c>
      <c r="F74" s="482">
        <f>MEDIAN(F55:F73)</f>
        <v>1</v>
      </c>
      <c r="G74" s="570">
        <f>MEDIAN(D55:F73)</f>
        <v>2</v>
      </c>
      <c r="H74" s="482">
        <f>MEDIAN(H55:H73)</f>
        <v>2</v>
      </c>
      <c r="I74" s="482">
        <f>MEDIAN(I55:I73)</f>
        <v>3</v>
      </c>
      <c r="J74" s="600">
        <v>3</v>
      </c>
      <c r="K74" s="570">
        <f>MEDIAN(H55:J73)</f>
        <v>3</v>
      </c>
      <c r="L74" s="600">
        <v>3</v>
      </c>
      <c r="M74" s="600">
        <v>3</v>
      </c>
      <c r="N74" s="570">
        <f>MEDIAN(L55:M73)</f>
        <v>2</v>
      </c>
      <c r="O74" s="482">
        <f>MEDIAN(O55:O73)</f>
        <v>2</v>
      </c>
      <c r="P74" s="482">
        <f>MEDIAN(P55:P73)</f>
        <v>2</v>
      </c>
      <c r="Q74" s="570">
        <f>MEDIAN(O55:P73)</f>
        <v>2</v>
      </c>
      <c r="R74" s="482">
        <f>MEDIAN(R55:R73)</f>
        <v>2</v>
      </c>
      <c r="S74" s="600">
        <v>3</v>
      </c>
      <c r="T74" s="570">
        <f>MEDIAN(R55:S73)</f>
        <v>3</v>
      </c>
      <c r="U74" s="482">
        <f>MEDIAN(U55:U73)</f>
        <v>3</v>
      </c>
      <c r="V74" s="482">
        <f>MEDIAN(V55:V73)</f>
        <v>3</v>
      </c>
      <c r="W74" s="570">
        <f>MEDIAN(U55:V73)</f>
        <v>3</v>
      </c>
      <c r="X74" s="482">
        <f>MEDIAN(X55:X73)</f>
        <v>3</v>
      </c>
      <c r="Y74" s="570">
        <f>MEDIAN(X55:X73)</f>
        <v>3</v>
      </c>
      <c r="Z74" s="460"/>
    </row>
    <row r="75" ht="13.75" customHeight="1">
      <c r="A75" t="s" s="461">
        <v>115</v>
      </c>
      <c r="B75" t="s" s="342">
        <v>303</v>
      </c>
      <c r="C75" s="583"/>
      <c r="D75" s="462">
        <f>SUM(D55:D73)</f>
        <v>40</v>
      </c>
      <c r="E75" s="462">
        <f>SUM(E55:E73)</f>
        <v>44</v>
      </c>
      <c r="F75" s="462">
        <f>SUM(F55:F73)</f>
        <v>28</v>
      </c>
      <c r="G75" s="584"/>
      <c r="H75" s="462">
        <f>SUM(H55:H73)</f>
        <v>42</v>
      </c>
      <c r="I75" s="462">
        <f>SUM(I55:I73)</f>
        <v>56</v>
      </c>
      <c r="J75" s="462">
        <f>SUM(J55:J73)</f>
        <v>42</v>
      </c>
      <c r="K75" s="241"/>
      <c r="L75" s="462">
        <f>SUM(L55:L73)</f>
        <v>46</v>
      </c>
      <c r="M75" s="462">
        <f>SUM(M55:M73)</f>
        <v>38</v>
      </c>
      <c r="N75" s="241"/>
      <c r="O75" s="462">
        <f>SUM(O55:O73)</f>
        <v>33</v>
      </c>
      <c r="P75" s="462">
        <f>SUM(P55:P73)</f>
        <v>42</v>
      </c>
      <c r="Q75" s="241"/>
      <c r="R75" s="462">
        <f>SUM(R55:R73)</f>
        <v>44</v>
      </c>
      <c r="S75" s="462">
        <f>SUM(S55:S73)</f>
        <v>51</v>
      </c>
      <c r="T75" s="241"/>
      <c r="U75" s="462">
        <f>SUM(U55:U73)</f>
        <v>43</v>
      </c>
      <c r="V75" s="462">
        <f>SUM(V55:V73)</f>
        <v>55</v>
      </c>
      <c r="W75" s="584"/>
      <c r="X75" s="462">
        <f>SUM(X55:X73)</f>
        <v>52</v>
      </c>
      <c r="Y75" s="584"/>
      <c r="Z75" s="495">
        <f>SUM(Z55:Z73)</f>
        <v>656</v>
      </c>
    </row>
    <row r="76" ht="14.7" customHeight="1">
      <c r="A76" s="68"/>
      <c r="B76" t="s" s="342">
        <v>304</v>
      </c>
      <c r="C76" s="241"/>
      <c r="D76" s="462">
        <f>SUM(D75:F75)</f>
        <v>112</v>
      </c>
      <c r="E76" s="308"/>
      <c r="F76" s="71"/>
      <c r="G76" s="585"/>
      <c r="H76" s="521">
        <f>SUM(H75:J75)</f>
        <v>140</v>
      </c>
      <c r="I76" s="104"/>
      <c r="J76" s="71"/>
      <c r="K76" s="241"/>
      <c r="L76" s="521">
        <f>SUM(L75:M75)</f>
        <v>84</v>
      </c>
      <c r="M76" s="71"/>
      <c r="N76" s="241"/>
      <c r="O76" s="462">
        <f>SUM(O75:P75)</f>
        <v>75</v>
      </c>
      <c r="P76" s="68"/>
      <c r="Q76" s="241"/>
      <c r="R76" s="521">
        <f>SUM(R75:S75)</f>
        <v>95</v>
      </c>
      <c r="S76" s="71"/>
      <c r="T76" s="241"/>
      <c r="U76" s="462">
        <f>SUM(U75:V75)</f>
        <v>98</v>
      </c>
      <c r="V76" s="68"/>
      <c r="W76" s="135"/>
      <c r="X76" s="462">
        <f>SUM(X75)</f>
        <v>52</v>
      </c>
      <c r="Y76" s="584"/>
      <c r="Z76" s="601"/>
    </row>
    <row r="77" ht="14.7" customHeight="1">
      <c r="A77" s="68"/>
      <c r="B77" t="s" s="342">
        <v>157</v>
      </c>
      <c r="C77" s="241">
        <f>SUM(E76:Y76)</f>
        <v>544</v>
      </c>
      <c r="D77" s="463"/>
      <c r="E77" s="522"/>
      <c r="F77" s="71"/>
      <c r="G77" s="585"/>
      <c r="H77" s="522"/>
      <c r="I77" s="104"/>
      <c r="J77" s="71"/>
      <c r="K77" s="241"/>
      <c r="L77" s="522"/>
      <c r="M77" s="71"/>
      <c r="N77" s="241"/>
      <c r="O77" s="463"/>
      <c r="P77" s="463"/>
      <c r="Q77" s="241"/>
      <c r="R77" s="522"/>
      <c r="S77" s="71"/>
      <c r="T77" s="241"/>
      <c r="U77" s="463"/>
      <c r="V77" s="463"/>
      <c r="W77" s="135"/>
      <c r="X77" s="463"/>
      <c r="Y77" s="584"/>
      <c r="Z77" s="601"/>
    </row>
  </sheetData>
  <mergeCells count="76">
    <mergeCell ref="A3:C3"/>
    <mergeCell ref="A5:C5"/>
    <mergeCell ref="A4:C4"/>
    <mergeCell ref="L7:N7"/>
    <mergeCell ref="A7:B8"/>
    <mergeCell ref="A2:C2"/>
    <mergeCell ref="O7:Q7"/>
    <mergeCell ref="R7:T7"/>
    <mergeCell ref="X7:Y7"/>
    <mergeCell ref="H7:K7"/>
    <mergeCell ref="H30:J30"/>
    <mergeCell ref="L30:M30"/>
    <mergeCell ref="R30:S30"/>
    <mergeCell ref="E31:F31"/>
    <mergeCell ref="H31:J31"/>
    <mergeCell ref="L31:M31"/>
    <mergeCell ref="R31:S31"/>
    <mergeCell ref="Z7:Z8"/>
    <mergeCell ref="A68:A70"/>
    <mergeCell ref="A71:A73"/>
    <mergeCell ref="A55:A58"/>
    <mergeCell ref="A59:A61"/>
    <mergeCell ref="A62:A64"/>
    <mergeCell ref="A65:A67"/>
    <mergeCell ref="A48:A50"/>
    <mergeCell ref="A51:A53"/>
    <mergeCell ref="A35:A38"/>
    <mergeCell ref="A39:A41"/>
    <mergeCell ref="A42:A44"/>
    <mergeCell ref="A45:A47"/>
    <mergeCell ref="A22:A24"/>
    <mergeCell ref="A25:A27"/>
    <mergeCell ref="A9:A12"/>
    <mergeCell ref="A13:A15"/>
    <mergeCell ref="A16:A18"/>
    <mergeCell ref="A19:A21"/>
    <mergeCell ref="A1:Z1"/>
    <mergeCell ref="U7:W7"/>
    <mergeCell ref="D30:F30"/>
    <mergeCell ref="O30:P30"/>
    <mergeCell ref="U30:V30"/>
    <mergeCell ref="A29:A31"/>
    <mergeCell ref="A28:B28"/>
    <mergeCell ref="D7:G7"/>
    <mergeCell ref="H76:J76"/>
    <mergeCell ref="L76:M76"/>
    <mergeCell ref="R76:S76"/>
    <mergeCell ref="E77:F77"/>
    <mergeCell ref="H77:J77"/>
    <mergeCell ref="L77:M77"/>
    <mergeCell ref="R77:S77"/>
    <mergeCell ref="D76:F76"/>
    <mergeCell ref="O76:P76"/>
    <mergeCell ref="U76:V76"/>
    <mergeCell ref="A75:A77"/>
    <mergeCell ref="A74:B74"/>
    <mergeCell ref="A6:Z6"/>
    <mergeCell ref="A32:Z32"/>
    <mergeCell ref="A34:B34"/>
    <mergeCell ref="A33:B33"/>
    <mergeCell ref="A54:C54"/>
    <mergeCell ref="L33:N33"/>
    <mergeCell ref="O33:Q33"/>
    <mergeCell ref="R33:T33"/>
    <mergeCell ref="X33:Y33"/>
    <mergeCell ref="H33:K33"/>
    <mergeCell ref="Z33:Z34"/>
    <mergeCell ref="U33:W33"/>
    <mergeCell ref="D33:G33"/>
    <mergeCell ref="L54:N54"/>
    <mergeCell ref="O54:Q54"/>
    <mergeCell ref="R54:T54"/>
    <mergeCell ref="X54:Y54"/>
    <mergeCell ref="H54:K54"/>
    <mergeCell ref="U54:W54"/>
    <mergeCell ref="D54:G54"/>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1:AB77"/>
  <sheetViews>
    <sheetView workbookViewId="0" showGridLines="0" defaultGridColor="1"/>
  </sheetViews>
  <sheetFormatPr defaultColWidth="16.3333" defaultRowHeight="13.9" customHeight="1" outlineLevelRow="0" outlineLevelCol="0"/>
  <cols>
    <col min="1" max="1" width="19.1719" style="602" customWidth="1"/>
    <col min="2" max="2" width="55.3516" style="602" customWidth="1"/>
    <col min="3" max="3" width="11.5" style="602" customWidth="1"/>
    <col min="4" max="27" width="10" style="602" customWidth="1"/>
    <col min="28" max="28" width="16.1719" style="602" customWidth="1"/>
    <col min="29" max="16384" width="16.3516" style="602" customWidth="1"/>
  </cols>
  <sheetData>
    <row r="1" ht="27.4" customHeight="1">
      <c r="A1" t="s" s="573">
        <v>317</v>
      </c>
      <c r="B1" s="104"/>
      <c r="C1" s="104"/>
      <c r="D1" s="71"/>
      <c r="E1" s="68"/>
      <c r="F1" s="68"/>
      <c r="G1" s="68"/>
      <c r="H1" s="68"/>
      <c r="I1" s="68"/>
      <c r="J1" s="68"/>
      <c r="K1" s="68"/>
      <c r="L1" s="68"/>
      <c r="M1" s="68"/>
      <c r="N1" s="68"/>
      <c r="O1" s="68"/>
      <c r="P1" s="68"/>
      <c r="Q1" s="68"/>
      <c r="R1" s="68"/>
      <c r="S1" s="68"/>
      <c r="T1" s="68"/>
      <c r="U1" s="68"/>
      <c r="V1" s="68"/>
      <c r="W1" s="68"/>
      <c r="X1" s="68"/>
      <c r="Y1" s="68"/>
      <c r="Z1" s="68"/>
      <c r="AA1" s="68"/>
      <c r="AB1" s="68"/>
    </row>
    <row r="2" ht="13.55" customHeight="1">
      <c r="A2" t="s" s="302">
        <v>108</v>
      </c>
      <c r="B2" s="104"/>
      <c r="C2" s="71"/>
      <c r="D2" s="93"/>
      <c r="E2" s="93"/>
      <c r="F2" s="45"/>
      <c r="G2" s="45"/>
      <c r="H2" s="45"/>
      <c r="I2" s="45"/>
      <c r="J2" s="45"/>
      <c r="K2" s="45"/>
      <c r="L2" s="45"/>
      <c r="M2" s="45"/>
      <c r="N2" s="45"/>
      <c r="O2" s="45"/>
      <c r="P2" s="45"/>
      <c r="Q2" s="45"/>
      <c r="R2" s="45"/>
      <c r="S2" s="45"/>
      <c r="T2" s="45"/>
      <c r="U2" s="45"/>
      <c r="V2" s="45"/>
      <c r="W2" s="45"/>
      <c r="X2" s="45"/>
      <c r="Y2" s="45"/>
      <c r="Z2" s="45"/>
      <c r="AA2" s="45"/>
      <c r="AB2" s="485"/>
    </row>
    <row r="3" ht="13.55" customHeight="1">
      <c r="A3" t="s" s="304">
        <v>205</v>
      </c>
      <c r="B3" s="305"/>
      <c r="C3" s="71"/>
      <c r="D3" s="45"/>
      <c r="E3" s="45"/>
      <c r="F3" s="45"/>
      <c r="G3" s="45"/>
      <c r="H3" s="45"/>
      <c r="I3" s="45"/>
      <c r="J3" s="45"/>
      <c r="K3" s="45"/>
      <c r="L3" s="45"/>
      <c r="M3" s="45"/>
      <c r="N3" s="45"/>
      <c r="O3" s="45"/>
      <c r="P3" s="45"/>
      <c r="Q3" s="45"/>
      <c r="R3" s="45"/>
      <c r="S3" s="45"/>
      <c r="T3" s="45"/>
      <c r="U3" s="45"/>
      <c r="V3" s="45"/>
      <c r="W3" s="45"/>
      <c r="X3" s="45"/>
      <c r="Y3" s="45"/>
      <c r="Z3" s="45"/>
      <c r="AA3" s="45"/>
      <c r="AB3" s="485"/>
    </row>
    <row r="4" ht="13.55" customHeight="1">
      <c r="A4" t="s" s="96">
        <v>35</v>
      </c>
      <c r="B4" s="306"/>
      <c r="C4" s="71"/>
      <c r="D4" s="97"/>
      <c r="E4" s="97"/>
      <c r="F4" s="97"/>
      <c r="G4" s="97"/>
      <c r="H4" s="97"/>
      <c r="I4" s="97"/>
      <c r="J4" s="97"/>
      <c r="K4" s="97"/>
      <c r="L4" s="97"/>
      <c r="M4" s="97"/>
      <c r="N4" s="97"/>
      <c r="O4" s="97"/>
      <c r="P4" s="97"/>
      <c r="Q4" s="97"/>
      <c r="R4" s="97"/>
      <c r="S4" s="97"/>
      <c r="T4" s="97"/>
      <c r="U4" s="97"/>
      <c r="V4" s="97"/>
      <c r="W4" s="97"/>
      <c r="X4" s="97"/>
      <c r="Y4" s="97"/>
      <c r="Z4" s="97"/>
      <c r="AA4" s="97"/>
      <c r="AB4" s="486"/>
    </row>
    <row r="5" ht="52.55" customHeight="1">
      <c r="A5" t="s" s="101">
        <v>36</v>
      </c>
      <c r="B5" s="306"/>
      <c r="C5" s="71"/>
      <c r="D5" s="307"/>
      <c r="E5" s="307"/>
      <c r="F5" s="97"/>
      <c r="G5" s="307"/>
      <c r="H5" s="307"/>
      <c r="I5" s="307"/>
      <c r="J5" s="97"/>
      <c r="K5" s="307"/>
      <c r="L5" s="307"/>
      <c r="M5" s="307"/>
      <c r="N5" s="97"/>
      <c r="O5" s="307"/>
      <c r="P5" s="307"/>
      <c r="Q5" s="97"/>
      <c r="R5" s="307"/>
      <c r="S5" s="307"/>
      <c r="T5" s="97"/>
      <c r="U5" s="307"/>
      <c r="V5" s="307"/>
      <c r="W5" s="307"/>
      <c r="X5" s="307"/>
      <c r="Y5" s="307"/>
      <c r="Z5" s="307"/>
      <c r="AA5" s="97"/>
      <c r="AB5" s="486"/>
    </row>
    <row r="6" ht="22.55" customHeight="1">
      <c r="A6" t="s" s="126">
        <v>121</v>
      </c>
      <c r="B6" s="71"/>
      <c r="C6" s="308"/>
      <c r="D6" s="104"/>
      <c r="E6" s="104"/>
      <c r="F6" s="104"/>
      <c r="G6" s="104"/>
      <c r="H6" s="104"/>
      <c r="I6" s="104"/>
      <c r="J6" s="71"/>
      <c r="K6" s="68"/>
      <c r="L6" s="68"/>
      <c r="M6" s="308"/>
      <c r="N6" s="104"/>
      <c r="O6" s="104"/>
      <c r="P6" s="104"/>
      <c r="Q6" s="104"/>
      <c r="R6" s="104"/>
      <c r="S6" s="104"/>
      <c r="T6" s="71"/>
      <c r="U6" s="68"/>
      <c r="V6" s="68"/>
      <c r="W6" s="308"/>
      <c r="X6" s="104"/>
      <c r="Y6" s="104"/>
      <c r="Z6" s="104"/>
      <c r="AA6" s="71"/>
      <c r="AB6" s="603"/>
    </row>
    <row r="7" ht="16.1" customHeight="1">
      <c r="A7" t="s" s="109">
        <v>113</v>
      </c>
      <c r="B7" s="414"/>
      <c r="C7" s="54"/>
      <c r="D7" t="s" s="206">
        <v>86</v>
      </c>
      <c r="E7" s="104"/>
      <c r="F7" s="71"/>
      <c r="G7" t="s" s="206">
        <v>87</v>
      </c>
      <c r="H7" s="104"/>
      <c r="I7" s="104"/>
      <c r="J7" s="71"/>
      <c r="K7" t="s" s="206">
        <v>88</v>
      </c>
      <c r="L7" s="104"/>
      <c r="M7" s="104"/>
      <c r="N7" s="71"/>
      <c r="O7" t="s" s="312">
        <v>89</v>
      </c>
      <c r="P7" s="308"/>
      <c r="Q7" s="71"/>
      <c r="R7" t="s" s="206">
        <v>90</v>
      </c>
      <c r="S7" s="104"/>
      <c r="T7" s="71"/>
      <c r="U7" t="s" s="206">
        <v>91</v>
      </c>
      <c r="V7" s="104"/>
      <c r="W7" s="104"/>
      <c r="X7" s="71"/>
      <c r="Y7" t="s" s="312">
        <v>92</v>
      </c>
      <c r="Z7" s="308"/>
      <c r="AA7" s="71"/>
      <c r="AB7" t="s" s="489">
        <v>115</v>
      </c>
    </row>
    <row r="8" ht="39.55" customHeight="1">
      <c r="A8" s="121"/>
      <c r="B8" s="415"/>
      <c r="C8" t="s" s="490">
        <v>298</v>
      </c>
      <c r="D8" t="s" s="282">
        <v>245</v>
      </c>
      <c r="E8" t="s" s="282">
        <v>257</v>
      </c>
      <c r="F8" t="s" s="490">
        <v>200</v>
      </c>
      <c r="G8" t="s" s="73">
        <v>227</v>
      </c>
      <c r="H8" t="s" s="73">
        <v>252</v>
      </c>
      <c r="I8" t="s" s="73">
        <v>261</v>
      </c>
      <c r="J8" t="s" s="490">
        <v>200</v>
      </c>
      <c r="K8" t="s" s="282">
        <v>232</v>
      </c>
      <c r="L8" t="s" s="416">
        <v>233</v>
      </c>
      <c r="M8" t="s" s="282">
        <v>273</v>
      </c>
      <c r="N8" t="s" s="490">
        <v>200</v>
      </c>
      <c r="O8" t="s" s="491">
        <v>246</v>
      </c>
      <c r="P8" t="s" s="73">
        <v>251</v>
      </c>
      <c r="Q8" t="s" s="490">
        <v>200</v>
      </c>
      <c r="R8" t="s" s="491">
        <v>225</v>
      </c>
      <c r="S8" t="s" s="73">
        <v>277</v>
      </c>
      <c r="T8" t="s" s="490">
        <v>200</v>
      </c>
      <c r="U8" t="s" s="73">
        <v>217</v>
      </c>
      <c r="V8" t="s" s="73">
        <v>221</v>
      </c>
      <c r="W8" t="s" s="73">
        <v>270</v>
      </c>
      <c r="X8" t="s" s="490">
        <v>200</v>
      </c>
      <c r="Y8" t="s" s="73">
        <v>219</v>
      </c>
      <c r="Z8" t="s" s="491">
        <v>318</v>
      </c>
      <c r="AA8" t="s" s="490">
        <v>200</v>
      </c>
      <c r="AB8" s="190"/>
    </row>
    <row r="9" ht="13.75" customHeight="1">
      <c r="A9" t="s" s="138">
        <v>124</v>
      </c>
      <c r="B9" t="s" s="417">
        <v>125</v>
      </c>
      <c r="C9" s="492">
        <f>MEDIAN(D9:E9,G9:I9,K9:M9,O9:P9,R9:S9,U9:W9,Y9:Z9)</f>
        <v>3</v>
      </c>
      <c r="D9" s="418">
        <v>1</v>
      </c>
      <c r="E9" s="418">
        <v>3</v>
      </c>
      <c r="F9" s="492">
        <f>MEDIAN(D9:E9)</f>
        <v>2</v>
      </c>
      <c r="G9" s="145">
        <v>2</v>
      </c>
      <c r="H9" s="418">
        <v>3</v>
      </c>
      <c r="I9" s="145">
        <v>2</v>
      </c>
      <c r="J9" s="492">
        <f>MEDIAN(G9:I9)</f>
        <v>2</v>
      </c>
      <c r="K9" s="419">
        <v>2</v>
      </c>
      <c r="L9" s="420">
        <v>1</v>
      </c>
      <c r="M9" s="421">
        <v>4</v>
      </c>
      <c r="N9" s="575">
        <f>MEDIAN(K9:M9)</f>
        <v>2</v>
      </c>
      <c r="O9" s="420">
        <v>3</v>
      </c>
      <c r="P9" s="421">
        <v>5</v>
      </c>
      <c r="Q9" s="575">
        <f>MEDIAN(O9:P9)</f>
        <v>4</v>
      </c>
      <c r="R9" s="420">
        <v>3</v>
      </c>
      <c r="S9" s="421">
        <v>3</v>
      </c>
      <c r="T9" s="492">
        <f>MEDIAN(R9:S9)</f>
        <v>3</v>
      </c>
      <c r="U9" s="418">
        <v>3</v>
      </c>
      <c r="V9" s="418">
        <v>4</v>
      </c>
      <c r="W9" s="418">
        <v>4</v>
      </c>
      <c r="X9" s="492">
        <f>MEDIAN(U9:W9)</f>
        <v>4</v>
      </c>
      <c r="Y9" s="419">
        <v>2</v>
      </c>
      <c r="Z9" s="420">
        <v>4</v>
      </c>
      <c r="AA9" s="493">
        <f>MEDIAN(Y9:Z9)</f>
        <v>3</v>
      </c>
      <c r="AB9" s="495">
        <f>SUM(D9:E9,G9:I9,K9:M9,O9:P9,R9:S9,U9:W9,Y9:Z9)</f>
        <v>49</v>
      </c>
    </row>
    <row r="10" ht="26.55" customHeight="1">
      <c r="A10" s="152"/>
      <c r="B10" t="s" s="417">
        <v>126</v>
      </c>
      <c r="C10" s="492">
        <f>MEDIAN(D10:E10,G10:I10,K10:M10,O10:P10,R10:S10,U10:W10,Y10:Z10)</f>
        <v>3</v>
      </c>
      <c r="D10" s="418">
        <v>1</v>
      </c>
      <c r="E10" s="418">
        <v>2</v>
      </c>
      <c r="F10" s="492">
        <f>MEDIAN(D10:E10)</f>
        <v>1.5</v>
      </c>
      <c r="G10" s="145">
        <v>2</v>
      </c>
      <c r="H10" s="418">
        <v>3</v>
      </c>
      <c r="I10" s="145">
        <v>2</v>
      </c>
      <c r="J10" s="492">
        <f>MEDIAN(G10:I10)</f>
        <v>2</v>
      </c>
      <c r="K10" s="419">
        <v>3</v>
      </c>
      <c r="L10" s="420">
        <v>3</v>
      </c>
      <c r="M10" s="421">
        <v>3</v>
      </c>
      <c r="N10" s="575">
        <f>MEDIAN(K10:M10)</f>
        <v>3</v>
      </c>
      <c r="O10" s="420">
        <v>4</v>
      </c>
      <c r="P10" s="421">
        <v>3</v>
      </c>
      <c r="Q10" s="575">
        <f>MEDIAN(O10:P10)</f>
        <v>3.5</v>
      </c>
      <c r="R10" s="420">
        <v>3</v>
      </c>
      <c r="S10" s="421">
        <v>3</v>
      </c>
      <c r="T10" s="492">
        <f>MEDIAN(R10:S10)</f>
        <v>3</v>
      </c>
      <c r="U10" s="418">
        <v>4</v>
      </c>
      <c r="V10" s="418">
        <v>4</v>
      </c>
      <c r="W10" s="418">
        <v>4</v>
      </c>
      <c r="X10" s="492">
        <f>MEDIAN(U10:W10)</f>
        <v>4</v>
      </c>
      <c r="Y10" s="419">
        <v>2</v>
      </c>
      <c r="Z10" s="420">
        <v>4</v>
      </c>
      <c r="AA10" s="493">
        <f>MEDIAN(Y10:Z10)</f>
        <v>3</v>
      </c>
      <c r="AB10" s="495">
        <f>SUM(D10:E10,G10:I10,K10:M10,O10:P10,R10:S10,U10:W10,Y10:Z10)</f>
        <v>50</v>
      </c>
    </row>
    <row r="11" ht="26.55" customHeight="1">
      <c r="A11" s="152"/>
      <c r="B11" t="s" s="417">
        <v>127</v>
      </c>
      <c r="C11" s="492">
        <f>MEDIAN(D11:E11,G11:I11,K11:M11,O11:P11,R11:S11,U11:W11,Y11:Z11)</f>
        <v>3</v>
      </c>
      <c r="D11" s="418">
        <v>1</v>
      </c>
      <c r="E11" s="418">
        <v>1</v>
      </c>
      <c r="F11" s="492">
        <f>MEDIAN(D11:E11)</f>
        <v>1</v>
      </c>
      <c r="G11" s="145">
        <v>2</v>
      </c>
      <c r="H11" s="418">
        <v>3</v>
      </c>
      <c r="I11" s="145">
        <v>0</v>
      </c>
      <c r="J11" s="492">
        <f>MEDIAN(G11:I11)</f>
        <v>2</v>
      </c>
      <c r="K11" s="419">
        <v>3</v>
      </c>
      <c r="L11" s="420">
        <v>4</v>
      </c>
      <c r="M11" s="421">
        <v>2</v>
      </c>
      <c r="N11" s="575">
        <f>MEDIAN(K11:M11)</f>
        <v>3</v>
      </c>
      <c r="O11" s="420">
        <v>3</v>
      </c>
      <c r="P11" s="421">
        <v>3</v>
      </c>
      <c r="Q11" s="575">
        <f>MEDIAN(O11:P11)</f>
        <v>3</v>
      </c>
      <c r="R11" s="420">
        <v>3</v>
      </c>
      <c r="S11" s="421">
        <v>3</v>
      </c>
      <c r="T11" s="492">
        <f>MEDIAN(R11:S11)</f>
        <v>3</v>
      </c>
      <c r="U11" s="418">
        <v>4</v>
      </c>
      <c r="V11" s="418">
        <v>4</v>
      </c>
      <c r="W11" s="418">
        <v>4</v>
      </c>
      <c r="X11" s="492">
        <f>MEDIAN(U11:W11)</f>
        <v>4</v>
      </c>
      <c r="Y11" s="419">
        <v>2</v>
      </c>
      <c r="Z11" s="420">
        <v>4</v>
      </c>
      <c r="AA11" s="493">
        <f>MEDIAN(Y11:Z11)</f>
        <v>3</v>
      </c>
      <c r="AB11" s="495">
        <f>SUM(D11:E11,G11:I11,K11:M11,O11:P11,R11:S11,U11:W11,Y11:Z11)</f>
        <v>46</v>
      </c>
    </row>
    <row r="12" ht="26.55" customHeight="1">
      <c r="A12" s="156"/>
      <c r="B12" t="s" s="417">
        <v>128</v>
      </c>
      <c r="C12" s="492">
        <f>MEDIAN(D12:E12,G12:I12,K12:M12,O12:P12,R12:S12,U12:W12,Y12:Z12)</f>
        <v>2</v>
      </c>
      <c r="D12" s="418">
        <v>0</v>
      </c>
      <c r="E12" s="418">
        <v>3</v>
      </c>
      <c r="F12" s="492">
        <f>MEDIAN(D12:E12)</f>
        <v>1.5</v>
      </c>
      <c r="G12" s="145">
        <v>2</v>
      </c>
      <c r="H12" s="418">
        <v>3</v>
      </c>
      <c r="I12" s="145">
        <v>1</v>
      </c>
      <c r="J12" s="492">
        <f>MEDIAN(G12:I12)</f>
        <v>2</v>
      </c>
      <c r="K12" s="419">
        <v>1</v>
      </c>
      <c r="L12" s="420">
        <v>3</v>
      </c>
      <c r="M12" s="421">
        <v>2</v>
      </c>
      <c r="N12" s="575">
        <f>MEDIAN(K12:M12)</f>
        <v>2</v>
      </c>
      <c r="O12" s="420">
        <v>3</v>
      </c>
      <c r="P12" s="421">
        <v>4</v>
      </c>
      <c r="Q12" s="575">
        <f>MEDIAN(O12:P12)</f>
        <v>3.5</v>
      </c>
      <c r="R12" s="420">
        <v>3</v>
      </c>
      <c r="S12" s="421">
        <v>3</v>
      </c>
      <c r="T12" s="492">
        <f>MEDIAN(R12:S12)</f>
        <v>3</v>
      </c>
      <c r="U12" s="418">
        <v>0</v>
      </c>
      <c r="V12" s="418">
        <v>4</v>
      </c>
      <c r="W12" s="418">
        <v>2</v>
      </c>
      <c r="X12" s="492">
        <f>MEDIAN(U12:W12)</f>
        <v>2</v>
      </c>
      <c r="Y12" s="419">
        <v>0</v>
      </c>
      <c r="Z12" s="420">
        <v>0</v>
      </c>
      <c r="AA12" s="493">
        <f>MEDIAN(Y12:Z12)</f>
        <v>0</v>
      </c>
      <c r="AB12" s="495">
        <f>SUM(D12:E12,G12:I12,K12:M12,O12:P12,R12:S12,U12:W12,Y12:Z12)</f>
        <v>34</v>
      </c>
    </row>
    <row r="13" ht="39.55" customHeight="1">
      <c r="A13" t="s" s="160">
        <v>129</v>
      </c>
      <c r="B13" t="s" s="427">
        <v>130</v>
      </c>
      <c r="C13" s="492">
        <f>MEDIAN(D13:E13,G13:I13,K13:M13,O13:P13,R13:S13,U13:W13,Y13:Z13)</f>
        <v>1</v>
      </c>
      <c r="D13" s="428">
        <v>1</v>
      </c>
      <c r="E13" s="428">
        <v>1</v>
      </c>
      <c r="F13" s="492">
        <f>MEDIAN(D13:E13)</f>
        <v>1</v>
      </c>
      <c r="G13" s="167">
        <v>1</v>
      </c>
      <c r="H13" s="428">
        <v>1</v>
      </c>
      <c r="I13" s="167">
        <v>0</v>
      </c>
      <c r="J13" s="492">
        <f>MEDIAN(G13:I13)</f>
        <v>1</v>
      </c>
      <c r="K13" s="429">
        <v>2</v>
      </c>
      <c r="L13" s="430">
        <v>2</v>
      </c>
      <c r="M13" s="431">
        <v>0</v>
      </c>
      <c r="N13" s="575">
        <f>MEDIAN(K13:M13)</f>
        <v>2</v>
      </c>
      <c r="O13" s="430">
        <v>2</v>
      </c>
      <c r="P13" s="431">
        <v>3</v>
      </c>
      <c r="Q13" s="575">
        <f>MEDIAN(O13:P13)</f>
        <v>2.5</v>
      </c>
      <c r="R13" s="430">
        <v>1</v>
      </c>
      <c r="S13" s="431">
        <v>3</v>
      </c>
      <c r="T13" s="492">
        <f>MEDIAN(R13:S13)</f>
        <v>2</v>
      </c>
      <c r="U13" s="428">
        <v>1</v>
      </c>
      <c r="V13" s="428">
        <v>3</v>
      </c>
      <c r="W13" s="428">
        <v>3</v>
      </c>
      <c r="X13" s="492">
        <f>MEDIAN(U13:W13)</f>
        <v>3</v>
      </c>
      <c r="Y13" s="429">
        <v>1</v>
      </c>
      <c r="Z13" s="430">
        <v>1</v>
      </c>
      <c r="AA13" s="493">
        <f>MEDIAN(Y13:Z13)</f>
        <v>1</v>
      </c>
      <c r="AB13" s="495">
        <f>SUM(D13:E13,G13:I13,K13:M13,O13:P13,R13:S13,U13:W13,Y13:Z13)</f>
        <v>26</v>
      </c>
    </row>
    <row r="14" ht="13.75" customHeight="1">
      <c r="A14" s="152"/>
      <c r="B14" t="s" s="427">
        <v>131</v>
      </c>
      <c r="C14" s="492">
        <f>MEDIAN(D14:E14,G14:I14,K14:M14,O14:P14,R14:S14,U14:W14,Y14:Z14)</f>
        <v>1</v>
      </c>
      <c r="D14" s="428">
        <v>0</v>
      </c>
      <c r="E14" t="s" s="432">
        <v>282</v>
      </c>
      <c r="F14" s="492">
        <f>MEDIAN(D14:E14)</f>
        <v>0</v>
      </c>
      <c r="G14" s="167">
        <v>1</v>
      </c>
      <c r="H14" s="428">
        <v>1</v>
      </c>
      <c r="I14" s="167">
        <v>0</v>
      </c>
      <c r="J14" s="492">
        <f>MEDIAN(G14:I14)</f>
        <v>1</v>
      </c>
      <c r="K14" s="429">
        <v>0</v>
      </c>
      <c r="L14" s="430">
        <v>1</v>
      </c>
      <c r="M14" s="431">
        <v>2</v>
      </c>
      <c r="N14" s="575">
        <f>MEDIAN(K14:M14)</f>
        <v>1</v>
      </c>
      <c r="O14" s="430">
        <v>2</v>
      </c>
      <c r="P14" s="431">
        <v>2</v>
      </c>
      <c r="Q14" s="575">
        <f>MEDIAN(O14:P14)</f>
        <v>2</v>
      </c>
      <c r="R14" s="430">
        <v>1</v>
      </c>
      <c r="S14" s="431">
        <v>1</v>
      </c>
      <c r="T14" s="492">
        <f>MEDIAN(R14:S14)</f>
        <v>1</v>
      </c>
      <c r="U14" s="428">
        <v>0</v>
      </c>
      <c r="V14" s="428">
        <v>2</v>
      </c>
      <c r="W14" s="428">
        <v>2</v>
      </c>
      <c r="X14" s="492">
        <f>MEDIAN(U14:W14)</f>
        <v>2</v>
      </c>
      <c r="Y14" s="429">
        <v>1</v>
      </c>
      <c r="Z14" s="430">
        <v>1</v>
      </c>
      <c r="AA14" s="493">
        <f>MEDIAN(Y14:Z14)</f>
        <v>1</v>
      </c>
      <c r="AB14" s="495">
        <f>SUM(D14:E14,G14:I14,K14:M14,O14:P14,R14:S14,U14:W14,Y14:Z14)</f>
        <v>17</v>
      </c>
    </row>
    <row r="15" ht="26.55" customHeight="1">
      <c r="A15" s="156"/>
      <c r="B15" t="s" s="427">
        <v>132</v>
      </c>
      <c r="C15" s="492">
        <f>MEDIAN(D15:E15,G15:I15,K15:M15,O15:P15,R15:S15,U15:W15,Y15:Z15)</f>
        <v>2</v>
      </c>
      <c r="D15" s="428">
        <v>0</v>
      </c>
      <c r="E15" t="s" s="432">
        <v>282</v>
      </c>
      <c r="F15" s="492">
        <f>MEDIAN(D15:E15)</f>
        <v>0</v>
      </c>
      <c r="G15" s="167">
        <v>1</v>
      </c>
      <c r="H15" s="428">
        <v>2</v>
      </c>
      <c r="I15" s="167">
        <v>0</v>
      </c>
      <c r="J15" s="492">
        <f>MEDIAN(G15:I15)</f>
        <v>1</v>
      </c>
      <c r="K15" s="429">
        <v>2</v>
      </c>
      <c r="L15" s="430">
        <v>2</v>
      </c>
      <c r="M15" s="431">
        <v>1</v>
      </c>
      <c r="N15" s="575">
        <f>MEDIAN(K15:M15)</f>
        <v>2</v>
      </c>
      <c r="O15" s="430">
        <v>2</v>
      </c>
      <c r="P15" s="431">
        <v>2</v>
      </c>
      <c r="Q15" s="575">
        <f>MEDIAN(O15:P15)</f>
        <v>2</v>
      </c>
      <c r="R15" s="430">
        <v>2</v>
      </c>
      <c r="S15" s="431">
        <v>4</v>
      </c>
      <c r="T15" s="492">
        <f>MEDIAN(R15:S15)</f>
        <v>3</v>
      </c>
      <c r="U15" t="s" s="432">
        <v>282</v>
      </c>
      <c r="V15" s="428">
        <v>4</v>
      </c>
      <c r="W15" s="428">
        <v>3</v>
      </c>
      <c r="X15" s="492">
        <f>MEDIAN(U15:W15)</f>
        <v>3.5</v>
      </c>
      <c r="Y15" s="429">
        <v>3</v>
      </c>
      <c r="Z15" s="430">
        <v>1</v>
      </c>
      <c r="AA15" s="493">
        <f>MEDIAN(Y15:Z15)</f>
        <v>2</v>
      </c>
      <c r="AB15" s="495">
        <f>SUM(D15:E15,G15:I15,K15:M15,O15:P15,R15:S15,U15:W15,Y15:Z15)</f>
        <v>29</v>
      </c>
    </row>
    <row r="16" ht="13.75" customHeight="1">
      <c r="A16" t="s" s="174">
        <v>134</v>
      </c>
      <c r="B16" t="s" s="433">
        <v>135</v>
      </c>
      <c r="C16" s="492">
        <f>MEDIAN(D16:E16,G16:I16,K16:M16,O16:P16,R16:S16,U16:W16,Y16:Z16)</f>
        <v>2</v>
      </c>
      <c r="D16" s="435">
        <v>2</v>
      </c>
      <c r="E16" s="435">
        <v>2</v>
      </c>
      <c r="F16" s="492">
        <f>MEDIAN(D16:E16)</f>
        <v>2</v>
      </c>
      <c r="G16" s="181">
        <v>1</v>
      </c>
      <c r="H16" s="435">
        <v>1</v>
      </c>
      <c r="I16" s="181">
        <v>0</v>
      </c>
      <c r="J16" s="492">
        <f>MEDIAN(G16:I16)</f>
        <v>1</v>
      </c>
      <c r="K16" s="436">
        <v>1</v>
      </c>
      <c r="L16" s="437">
        <v>2</v>
      </c>
      <c r="M16" s="438">
        <v>4</v>
      </c>
      <c r="N16" s="575">
        <f>MEDIAN(K16:M16)</f>
        <v>2</v>
      </c>
      <c r="O16" s="437">
        <v>2</v>
      </c>
      <c r="P16" s="438">
        <v>3</v>
      </c>
      <c r="Q16" s="575">
        <f>MEDIAN(O16:P16)</f>
        <v>2.5</v>
      </c>
      <c r="R16" s="437">
        <v>2</v>
      </c>
      <c r="S16" s="438">
        <v>2</v>
      </c>
      <c r="T16" s="492">
        <f>MEDIAN(R16:S16)</f>
        <v>2</v>
      </c>
      <c r="U16" t="s" s="434">
        <v>282</v>
      </c>
      <c r="V16" s="435">
        <v>4</v>
      </c>
      <c r="W16" s="435">
        <v>3</v>
      </c>
      <c r="X16" s="492">
        <f>MEDIAN(U16:W16)</f>
        <v>3.5</v>
      </c>
      <c r="Y16" s="436">
        <v>2</v>
      </c>
      <c r="Z16" s="437">
        <v>1</v>
      </c>
      <c r="AA16" s="493">
        <f>MEDIAN(Y16:Z16)</f>
        <v>1.5</v>
      </c>
      <c r="AB16" s="495">
        <f>SUM(D16:E16,G16:I16,K16:M16,O16:P16,R16:S16,U16:W16,Y16:Z16)</f>
        <v>32</v>
      </c>
    </row>
    <row r="17" ht="26.55" customHeight="1">
      <c r="A17" s="152"/>
      <c r="B17" t="s" s="433">
        <v>136</v>
      </c>
      <c r="C17" s="492">
        <f>MEDIAN(D17:E17,G17:I17,K17:M17,O17:P17,R17:S17,U17:W17,Y17:Z17)</f>
        <v>2</v>
      </c>
      <c r="D17" s="435">
        <v>2</v>
      </c>
      <c r="E17" s="435">
        <v>1</v>
      </c>
      <c r="F17" s="492">
        <f>MEDIAN(D17:E17)</f>
        <v>1.5</v>
      </c>
      <c r="G17" s="181">
        <v>2</v>
      </c>
      <c r="H17" s="435">
        <v>2</v>
      </c>
      <c r="I17" s="181">
        <v>0</v>
      </c>
      <c r="J17" s="492">
        <f>MEDIAN(G17:I17)</f>
        <v>2</v>
      </c>
      <c r="K17" s="436">
        <v>2</v>
      </c>
      <c r="L17" s="437">
        <v>3</v>
      </c>
      <c r="M17" s="438">
        <v>4</v>
      </c>
      <c r="N17" s="575">
        <f>MEDIAN(K17:M17)</f>
        <v>3</v>
      </c>
      <c r="O17" s="437">
        <v>2</v>
      </c>
      <c r="P17" s="438">
        <v>1</v>
      </c>
      <c r="Q17" s="575">
        <f>MEDIAN(O17:P17)</f>
        <v>1.5</v>
      </c>
      <c r="R17" s="437">
        <v>2</v>
      </c>
      <c r="S17" s="438">
        <v>2</v>
      </c>
      <c r="T17" s="492">
        <f>MEDIAN(R17:S17)</f>
        <v>2</v>
      </c>
      <c r="U17" s="435">
        <v>2</v>
      </c>
      <c r="V17" s="435">
        <v>2</v>
      </c>
      <c r="W17" s="435">
        <v>3</v>
      </c>
      <c r="X17" s="492">
        <f>MEDIAN(U17:W17)</f>
        <v>2</v>
      </c>
      <c r="Y17" s="436">
        <v>2</v>
      </c>
      <c r="Z17" s="437">
        <v>0</v>
      </c>
      <c r="AA17" s="493">
        <f>MEDIAN(Y17:Z17)</f>
        <v>1</v>
      </c>
      <c r="AB17" s="495">
        <f>SUM(D17:E17,G17:I17,K17:M17,O17:P17,R17:S17,U17:W17,Y17:Z17)</f>
        <v>32</v>
      </c>
    </row>
    <row r="18" ht="26.55" customHeight="1">
      <c r="A18" s="156"/>
      <c r="B18" t="s" s="433">
        <v>137</v>
      </c>
      <c r="C18" s="492">
        <f>MEDIAN(D18:E18,G18:I18,K18:M18,O18:P18,R18:S18,U18:W18,Y18:Z18)</f>
        <v>2</v>
      </c>
      <c r="D18" s="435">
        <v>1</v>
      </c>
      <c r="E18" s="435">
        <v>1</v>
      </c>
      <c r="F18" s="492">
        <f>MEDIAN(D18:E18)</f>
        <v>1</v>
      </c>
      <c r="G18" s="181">
        <v>0</v>
      </c>
      <c r="H18" s="435">
        <v>1</v>
      </c>
      <c r="I18" s="181">
        <v>0</v>
      </c>
      <c r="J18" s="492">
        <f>MEDIAN(G18:I18)</f>
        <v>0</v>
      </c>
      <c r="K18" s="436">
        <v>1</v>
      </c>
      <c r="L18" s="437">
        <v>2</v>
      </c>
      <c r="M18" s="438">
        <v>3</v>
      </c>
      <c r="N18" s="575">
        <f>MEDIAN(K18:M18)</f>
        <v>2</v>
      </c>
      <c r="O18" s="437">
        <v>2</v>
      </c>
      <c r="P18" s="438">
        <v>3</v>
      </c>
      <c r="Q18" s="575">
        <f>MEDIAN(O18:P18)</f>
        <v>2.5</v>
      </c>
      <c r="R18" s="437">
        <v>2</v>
      </c>
      <c r="S18" s="438">
        <v>2</v>
      </c>
      <c r="T18" s="492">
        <f>MEDIAN(R18:S18)</f>
        <v>2</v>
      </c>
      <c r="U18" s="435">
        <v>1</v>
      </c>
      <c r="V18" s="435">
        <v>2</v>
      </c>
      <c r="W18" s="435">
        <v>2</v>
      </c>
      <c r="X18" s="492">
        <f>MEDIAN(U18:W18)</f>
        <v>2</v>
      </c>
      <c r="Y18" s="436">
        <v>2</v>
      </c>
      <c r="Z18" s="437">
        <v>1</v>
      </c>
      <c r="AA18" s="493">
        <f>MEDIAN(Y18:Z18)</f>
        <v>1.5</v>
      </c>
      <c r="AB18" s="495">
        <f>SUM(D18:E18,G18:I18,K18:M18,O18:P18,R18:S18,U18:W18,Y18:Z18)</f>
        <v>26</v>
      </c>
    </row>
    <row r="19" ht="39.55" customHeight="1">
      <c r="A19" t="s" s="191">
        <v>138</v>
      </c>
      <c r="B19" t="s" s="439">
        <v>139</v>
      </c>
      <c r="C19" s="492">
        <f>MEDIAN(D19:E19,G19:I19,K19:M19,O19:P19,R19:S19,U19:W19,Y19:Z19)</f>
        <v>2</v>
      </c>
      <c r="D19" s="198">
        <v>1</v>
      </c>
      <c r="E19" s="198">
        <v>1</v>
      </c>
      <c r="F19" s="492">
        <f>MEDIAN(D19:E19)</f>
        <v>1</v>
      </c>
      <c r="G19" s="198">
        <v>1</v>
      </c>
      <c r="H19" s="198">
        <v>2</v>
      </c>
      <c r="I19" s="198">
        <v>2</v>
      </c>
      <c r="J19" s="492">
        <f>MEDIAN(G19:I19)</f>
        <v>2</v>
      </c>
      <c r="K19" s="502">
        <v>1</v>
      </c>
      <c r="L19" s="443">
        <v>3</v>
      </c>
      <c r="M19" s="504">
        <v>3</v>
      </c>
      <c r="N19" s="575">
        <f>MEDIAN(K19:M19)</f>
        <v>3</v>
      </c>
      <c r="O19" s="443">
        <v>2</v>
      </c>
      <c r="P19" s="504">
        <v>2</v>
      </c>
      <c r="Q19" s="575">
        <f>MEDIAN(O19:P19)</f>
        <v>2</v>
      </c>
      <c r="R19" s="443">
        <v>2</v>
      </c>
      <c r="S19" s="504">
        <v>3</v>
      </c>
      <c r="T19" s="492">
        <f>MEDIAN(R19:S19)</f>
        <v>2.5</v>
      </c>
      <c r="U19" s="198">
        <v>0</v>
      </c>
      <c r="V19" s="198">
        <v>3</v>
      </c>
      <c r="W19" s="198">
        <v>2</v>
      </c>
      <c r="X19" s="492">
        <f>MEDIAN(U19:W19)</f>
        <v>2</v>
      </c>
      <c r="Y19" s="502">
        <v>2</v>
      </c>
      <c r="Z19" s="443">
        <v>1</v>
      </c>
      <c r="AA19" s="493">
        <f>MEDIAN(Y19:Z19)</f>
        <v>1.5</v>
      </c>
      <c r="AB19" s="495">
        <f>SUM(D19:E19,G19:I19,K19:M19,O19:P19,R19:S19,U19:W19,Y19:Z19)</f>
        <v>31</v>
      </c>
    </row>
    <row r="20" ht="26.55" customHeight="1">
      <c r="A20" s="152"/>
      <c r="B20" t="s" s="439">
        <v>140</v>
      </c>
      <c r="C20" s="492">
        <f>MEDIAN(D20:E20,G20:I20,K20:M20,O20:P20,R20:S20,U20:W20,Y20:Z20)</f>
        <v>1.5</v>
      </c>
      <c r="D20" s="440">
        <v>1</v>
      </c>
      <c r="E20" s="440">
        <v>2</v>
      </c>
      <c r="F20" s="492">
        <f>MEDIAN(D20:E20)</f>
        <v>1.5</v>
      </c>
      <c r="G20" t="s" s="604">
        <v>282</v>
      </c>
      <c r="H20" s="440">
        <v>1</v>
      </c>
      <c r="I20" s="198">
        <v>1</v>
      </c>
      <c r="J20" s="492">
        <f>MEDIAN(G20:I20)</f>
        <v>1</v>
      </c>
      <c r="K20" s="442">
        <v>1</v>
      </c>
      <c r="L20" s="507">
        <v>2</v>
      </c>
      <c r="M20" s="440">
        <v>1</v>
      </c>
      <c r="N20" s="575">
        <f>MEDIAN(K20:M20)</f>
        <v>1</v>
      </c>
      <c r="O20" s="505">
        <v>3</v>
      </c>
      <c r="P20" s="444">
        <v>2</v>
      </c>
      <c r="Q20" s="575">
        <f>MEDIAN(O20:P20)</f>
        <v>2.5</v>
      </c>
      <c r="R20" s="507">
        <v>3</v>
      </c>
      <c r="S20" s="440">
        <v>3</v>
      </c>
      <c r="T20" s="492">
        <f>MEDIAN(R20:S20)</f>
        <v>3</v>
      </c>
      <c r="U20" t="s" s="441">
        <v>282</v>
      </c>
      <c r="V20" s="440">
        <v>1</v>
      </c>
      <c r="W20" t="s" s="441">
        <v>282</v>
      </c>
      <c r="X20" s="492">
        <f>MEDIAN(U20:W20)</f>
        <v>1</v>
      </c>
      <c r="Y20" s="442">
        <v>2</v>
      </c>
      <c r="Z20" s="507">
        <v>1</v>
      </c>
      <c r="AA20" s="492">
        <f>MEDIAN(Y20:Z20)</f>
        <v>1.5</v>
      </c>
      <c r="AB20" s="495">
        <f>SUM(D20:E20,G20:I20,K20:M20,O20:P20,R20:S20,U20:W20,Y20:Z20)</f>
        <v>24</v>
      </c>
    </row>
    <row r="21" ht="39.55" customHeight="1">
      <c r="A21" s="156"/>
      <c r="B21" t="s" s="439">
        <v>142</v>
      </c>
      <c r="C21" s="492">
        <f>MEDIAN(D21:E21,G21:I21,K21:M21,O21:P21,R21:S21,U21:W21,Y21:Z21)</f>
        <v>1.5</v>
      </c>
      <c r="D21" s="440">
        <v>0</v>
      </c>
      <c r="E21" t="s" s="441">
        <v>282</v>
      </c>
      <c r="F21" s="492">
        <f>MEDIAN(D21:E21)</f>
        <v>0</v>
      </c>
      <c r="G21" t="s" s="604">
        <v>282</v>
      </c>
      <c r="H21" s="440">
        <v>2</v>
      </c>
      <c r="I21" s="198">
        <v>0</v>
      </c>
      <c r="J21" s="492">
        <f>MEDIAN(G21:I21)</f>
        <v>1</v>
      </c>
      <c r="K21" s="442">
        <v>0</v>
      </c>
      <c r="L21" s="505">
        <v>3</v>
      </c>
      <c r="M21" s="444">
        <v>4</v>
      </c>
      <c r="N21" s="575">
        <f>MEDIAN(K21:M21)</f>
        <v>3</v>
      </c>
      <c r="O21" s="505">
        <v>2</v>
      </c>
      <c r="P21" t="s" s="446">
        <v>282</v>
      </c>
      <c r="Q21" s="575">
        <f>MEDIAN(O21:P21)</f>
        <v>2</v>
      </c>
      <c r="R21" s="505">
        <v>3</v>
      </c>
      <c r="S21" s="444">
        <v>1</v>
      </c>
      <c r="T21" s="492">
        <f>MEDIAN(R21:S21)</f>
        <v>2</v>
      </c>
      <c r="U21" s="440">
        <v>0</v>
      </c>
      <c r="V21" s="440">
        <v>2</v>
      </c>
      <c r="W21" s="440">
        <v>2</v>
      </c>
      <c r="X21" s="492">
        <f>MEDIAN(U21:W21)</f>
        <v>2</v>
      </c>
      <c r="Y21" s="442">
        <v>0</v>
      </c>
      <c r="Z21" s="507">
        <v>1</v>
      </c>
      <c r="AA21" s="492">
        <f>MEDIAN(Y21:Z21)</f>
        <v>0.5</v>
      </c>
      <c r="AB21" s="495">
        <f>SUM(D21:E21,G21:I21,K21:M21,O21:P21,R21:S21,U21:W21,Y21:Z21)</f>
        <v>20</v>
      </c>
    </row>
    <row r="22" ht="13.75" customHeight="1">
      <c r="A22" t="s" s="207">
        <v>144</v>
      </c>
      <c r="B22" t="s" s="447">
        <v>145</v>
      </c>
      <c r="C22" s="492">
        <f>MEDIAN(D22:E22,G22:I22,K22:M22,O22:P22,R22:S22,U22:W22,Y22:Z22)</f>
        <v>1</v>
      </c>
      <c r="D22" s="448">
        <v>0</v>
      </c>
      <c r="E22" s="448">
        <v>1</v>
      </c>
      <c r="F22" s="492">
        <f>MEDIAN(D22:E22)</f>
        <v>0.5</v>
      </c>
      <c r="G22" s="214">
        <v>0</v>
      </c>
      <c r="H22" s="448">
        <v>1</v>
      </c>
      <c r="I22" s="214">
        <v>0</v>
      </c>
      <c r="J22" s="492">
        <f>MEDIAN(G22:I22)</f>
        <v>0</v>
      </c>
      <c r="K22" s="449">
        <v>1</v>
      </c>
      <c r="L22" s="450">
        <v>2</v>
      </c>
      <c r="M22" t="s" s="451">
        <v>282</v>
      </c>
      <c r="N22" s="575">
        <f>MEDIAN(K22:M22)</f>
        <v>1.5</v>
      </c>
      <c r="O22" s="452">
        <v>1</v>
      </c>
      <c r="P22" s="453">
        <v>1</v>
      </c>
      <c r="Q22" s="575">
        <f>MEDIAN(O22:P22)</f>
        <v>1</v>
      </c>
      <c r="R22" s="450">
        <v>2</v>
      </c>
      <c r="S22" s="448">
        <v>1</v>
      </c>
      <c r="T22" s="492">
        <f>MEDIAN(R22:S22)</f>
        <v>1.5</v>
      </c>
      <c r="U22" s="448">
        <v>0</v>
      </c>
      <c r="V22" s="448">
        <v>2</v>
      </c>
      <c r="W22" s="448">
        <v>3</v>
      </c>
      <c r="X22" s="492">
        <f>MEDIAN(U22:W22)</f>
        <v>2</v>
      </c>
      <c r="Y22" s="449">
        <v>1</v>
      </c>
      <c r="Z22" s="450">
        <v>0</v>
      </c>
      <c r="AA22" s="492">
        <f>MEDIAN(Y22:Z22)</f>
        <v>0.5</v>
      </c>
      <c r="AB22" s="495">
        <f>SUM(D22:E22,G22:I22,K22:M22,O22:P22,R22:S22,U22:W22,Y22:Z22)</f>
        <v>16</v>
      </c>
    </row>
    <row r="23" ht="39.55" customHeight="1">
      <c r="A23" s="152"/>
      <c r="B23" t="s" s="454">
        <v>146</v>
      </c>
      <c r="C23" s="492">
        <f>MEDIAN(D23:E23,G23:I23,K23:M23,O23:P23,R23:S23,U23:W23,Y23:Z23)</f>
        <v>0</v>
      </c>
      <c r="D23" s="448">
        <v>0</v>
      </c>
      <c r="E23" s="448">
        <v>0</v>
      </c>
      <c r="F23" s="492">
        <f>MEDIAN(D23:E23)</f>
        <v>0</v>
      </c>
      <c r="G23" s="214">
        <v>0</v>
      </c>
      <c r="H23" s="448">
        <v>1</v>
      </c>
      <c r="I23" s="214">
        <v>0</v>
      </c>
      <c r="J23" s="492">
        <f>MEDIAN(G23:I23)</f>
        <v>0</v>
      </c>
      <c r="K23" s="449">
        <v>0</v>
      </c>
      <c r="L23" s="452">
        <v>1</v>
      </c>
      <c r="M23" s="453">
        <v>3</v>
      </c>
      <c r="N23" s="575">
        <f>MEDIAN(K23:M23)</f>
        <v>1</v>
      </c>
      <c r="O23" s="452">
        <v>1</v>
      </c>
      <c r="P23" s="453">
        <v>0</v>
      </c>
      <c r="Q23" s="575">
        <f>MEDIAN(O23:P23)</f>
        <v>0.5</v>
      </c>
      <c r="R23" s="452">
        <v>2</v>
      </c>
      <c r="S23" s="453">
        <v>2</v>
      </c>
      <c r="T23" s="492">
        <f>MEDIAN(R23:S23)</f>
        <v>2</v>
      </c>
      <c r="U23" s="448">
        <v>0</v>
      </c>
      <c r="V23" t="s" s="451">
        <v>282</v>
      </c>
      <c r="W23" s="448">
        <v>2</v>
      </c>
      <c r="X23" s="492">
        <f>MEDIAN(U23:W23)</f>
        <v>1</v>
      </c>
      <c r="Y23" s="449">
        <v>0</v>
      </c>
      <c r="Z23" s="452">
        <v>0</v>
      </c>
      <c r="AA23" s="493">
        <f>MEDIAN(Y23:Z23)</f>
        <v>0</v>
      </c>
      <c r="AB23" s="495">
        <f>SUM(D23:E23,G23:I23,K23:M23,O23:P23,R23:S23,U23:W23,Y23:Z23)</f>
        <v>12</v>
      </c>
    </row>
    <row r="24" ht="77.2" customHeight="1">
      <c r="A24" s="156"/>
      <c r="B24" t="s" s="454">
        <v>147</v>
      </c>
      <c r="C24" s="492">
        <f>MEDIAN(D24:E24,G24:I24,K24:M24,O24:P24,R24:S24,U24:W24,Y24:Z24)</f>
        <v>2</v>
      </c>
      <c r="D24" s="448">
        <v>1</v>
      </c>
      <c r="E24" s="448">
        <v>1</v>
      </c>
      <c r="F24" s="492">
        <f>MEDIAN(D24:E24)</f>
        <v>1</v>
      </c>
      <c r="G24" s="214">
        <v>2</v>
      </c>
      <c r="H24" s="448">
        <v>2</v>
      </c>
      <c r="I24" s="214">
        <v>2</v>
      </c>
      <c r="J24" s="492">
        <f>MEDIAN(G24:I24)</f>
        <v>2</v>
      </c>
      <c r="K24" s="449">
        <v>2</v>
      </c>
      <c r="L24" s="450">
        <v>3</v>
      </c>
      <c r="M24" s="448">
        <v>2</v>
      </c>
      <c r="N24" s="575">
        <f>MEDIAN(K24:M24)</f>
        <v>2</v>
      </c>
      <c r="O24" s="452">
        <v>3</v>
      </c>
      <c r="P24" s="453">
        <v>1</v>
      </c>
      <c r="Q24" s="575">
        <f>MEDIAN(O24:P24)</f>
        <v>2</v>
      </c>
      <c r="R24" s="450">
        <v>3</v>
      </c>
      <c r="S24" s="448">
        <v>3</v>
      </c>
      <c r="T24" s="492">
        <f>MEDIAN(R24:S24)</f>
        <v>3</v>
      </c>
      <c r="U24" s="448">
        <v>1</v>
      </c>
      <c r="V24" s="448">
        <v>3</v>
      </c>
      <c r="W24" s="448">
        <v>2</v>
      </c>
      <c r="X24" s="492">
        <f>MEDIAN(U24:W24)</f>
        <v>2</v>
      </c>
      <c r="Y24" s="449">
        <v>1</v>
      </c>
      <c r="Z24" s="450">
        <v>2</v>
      </c>
      <c r="AA24" s="492">
        <f>MEDIAN(Y24:Z24)</f>
        <v>1.5</v>
      </c>
      <c r="AB24" s="495">
        <f>SUM(D24:E24,G24:I24,K24:M24,O24:P24,R24:S24,U24:W24,Y24:Z24)</f>
        <v>34</v>
      </c>
    </row>
    <row r="25" ht="52.55" customHeight="1">
      <c r="A25" t="s" s="218">
        <v>148</v>
      </c>
      <c r="B25" t="s" s="455">
        <v>149</v>
      </c>
      <c r="C25" s="492">
        <f>MEDIAN(D25:E25,G25:I25,K25:M25,O25:P25,R25:S25,U25:W25,Y25:Z25)</f>
        <v>1</v>
      </c>
      <c r="D25" s="456">
        <v>0</v>
      </c>
      <c r="E25" s="456">
        <v>1</v>
      </c>
      <c r="F25" s="492">
        <f>MEDIAN(D25:E25)</f>
        <v>0.5</v>
      </c>
      <c r="G25" s="225">
        <v>1</v>
      </c>
      <c r="H25" s="456">
        <v>1</v>
      </c>
      <c r="I25" s="225">
        <v>0</v>
      </c>
      <c r="J25" s="492">
        <f>MEDIAN(G25:I25)</f>
        <v>1</v>
      </c>
      <c r="K25" s="457">
        <v>2</v>
      </c>
      <c r="L25" s="458">
        <v>4</v>
      </c>
      <c r="M25" s="456">
        <v>4</v>
      </c>
      <c r="N25" s="575">
        <f>MEDIAN(K25:M25)</f>
        <v>4</v>
      </c>
      <c r="O25" s="514">
        <v>2</v>
      </c>
      <c r="P25" s="582">
        <v>1</v>
      </c>
      <c r="Q25" s="575">
        <f>MEDIAN(O25:P25)</f>
        <v>1.5</v>
      </c>
      <c r="R25" s="458">
        <v>4</v>
      </c>
      <c r="S25" s="456">
        <v>4</v>
      </c>
      <c r="T25" s="492">
        <f>MEDIAN(R25:S25)</f>
        <v>4</v>
      </c>
      <c r="U25" s="456">
        <v>1</v>
      </c>
      <c r="V25" s="456">
        <v>4</v>
      </c>
      <c r="W25" s="456">
        <v>1</v>
      </c>
      <c r="X25" s="492">
        <f>MEDIAN(U25:W25)</f>
        <v>1</v>
      </c>
      <c r="Y25" s="457">
        <v>0</v>
      </c>
      <c r="Z25" s="458">
        <v>0</v>
      </c>
      <c r="AA25" s="492">
        <f>MEDIAN(Y25:Z25)</f>
        <v>0</v>
      </c>
      <c r="AB25" s="495">
        <f>SUM(D25:E25,G25:I25,K25:M25,O25:P25,R25:S25,U25:W25,Y25:Z25)</f>
        <v>30</v>
      </c>
    </row>
    <row r="26" ht="26.55" customHeight="1">
      <c r="A26" s="152"/>
      <c r="B26" t="s" s="455">
        <v>150</v>
      </c>
      <c r="C26" s="492">
        <f>MEDIAN(D26:E26,G26:I26,K26:M26,O26:P26,R26:S26,U26:W26,Y26:Z26)</f>
        <v>1.5</v>
      </c>
      <c r="D26" t="s" s="459">
        <v>282</v>
      </c>
      <c r="E26" s="456">
        <v>0</v>
      </c>
      <c r="F26" s="492">
        <f>MEDIAN(D26:E26)</f>
        <v>0</v>
      </c>
      <c r="G26" s="225">
        <v>0</v>
      </c>
      <c r="H26" s="456">
        <v>1</v>
      </c>
      <c r="I26" s="225">
        <v>0</v>
      </c>
      <c r="J26" s="492">
        <f>MEDIAN(G26:I26)</f>
        <v>0</v>
      </c>
      <c r="K26" s="457">
        <v>2</v>
      </c>
      <c r="L26" s="458">
        <v>2</v>
      </c>
      <c r="M26" s="456">
        <v>3</v>
      </c>
      <c r="N26" s="575">
        <f>MEDIAN(K26:M26)</f>
        <v>2</v>
      </c>
      <c r="O26" s="514">
        <v>2</v>
      </c>
      <c r="P26" s="582">
        <v>0</v>
      </c>
      <c r="Q26" s="575">
        <f>MEDIAN(O26:P26)</f>
        <v>1</v>
      </c>
      <c r="R26" s="458">
        <v>3</v>
      </c>
      <c r="S26" s="456">
        <v>3</v>
      </c>
      <c r="T26" s="492">
        <f>MEDIAN(R26:S26)</f>
        <v>3</v>
      </c>
      <c r="U26" s="456">
        <v>1</v>
      </c>
      <c r="V26" s="456">
        <v>3</v>
      </c>
      <c r="W26" s="456">
        <v>3</v>
      </c>
      <c r="X26" s="492">
        <f>MEDIAN(U26:W26)</f>
        <v>3</v>
      </c>
      <c r="Y26" s="457">
        <v>1</v>
      </c>
      <c r="Z26" s="458">
        <v>0</v>
      </c>
      <c r="AA26" s="492">
        <f>MEDIAN(Y26:Z26)</f>
        <v>0.5</v>
      </c>
      <c r="AB26" s="495">
        <f>SUM(D26:E26,G26:I26,K26:M26,O26:P26,R26:S26,U26:W26,Y26:Z26)</f>
        <v>24</v>
      </c>
    </row>
    <row r="27" ht="26.55" customHeight="1">
      <c r="A27" s="156"/>
      <c r="B27" t="s" s="455">
        <v>151</v>
      </c>
      <c r="C27" s="492">
        <f>MEDIAN(D27:E27,G27:I27,K27:M27,O27:P27,R27:S27,U27:W27,Y27:Z27)</f>
        <v>0</v>
      </c>
      <c r="D27" s="456">
        <v>0</v>
      </c>
      <c r="E27" s="456">
        <v>0</v>
      </c>
      <c r="F27" s="492">
        <f>MEDIAN(D27:E27)</f>
        <v>0</v>
      </c>
      <c r="G27" s="225">
        <v>0</v>
      </c>
      <c r="H27" s="456">
        <v>0</v>
      </c>
      <c r="I27" s="225">
        <v>0</v>
      </c>
      <c r="J27" s="492">
        <f>MEDIAN(G27:I27)</f>
        <v>0</v>
      </c>
      <c r="K27" s="457">
        <v>0</v>
      </c>
      <c r="L27" s="516">
        <v>1</v>
      </c>
      <c r="M27" s="456">
        <v>3</v>
      </c>
      <c r="N27" s="575">
        <f>MEDIAN(K27:M27)</f>
        <v>1</v>
      </c>
      <c r="O27" s="514">
        <v>1</v>
      </c>
      <c r="P27" s="582">
        <v>1</v>
      </c>
      <c r="Q27" s="575">
        <f>MEDIAN(O27:P27)</f>
        <v>1</v>
      </c>
      <c r="R27" s="458">
        <v>2</v>
      </c>
      <c r="S27" s="456">
        <v>3</v>
      </c>
      <c r="T27" s="492">
        <f>MEDIAN(R27:S27)</f>
        <v>2.5</v>
      </c>
      <c r="U27" s="456">
        <v>1</v>
      </c>
      <c r="V27" s="456">
        <v>1</v>
      </c>
      <c r="W27" s="456">
        <v>0</v>
      </c>
      <c r="X27" s="492">
        <f>MEDIAN(U27:W27)</f>
        <v>1</v>
      </c>
      <c r="Y27" s="457">
        <v>0</v>
      </c>
      <c r="Z27" s="458">
        <v>0</v>
      </c>
      <c r="AA27" s="492">
        <f>MEDIAN(Y27:Z27)</f>
        <v>0</v>
      </c>
      <c r="AB27" s="495">
        <f>SUM(D27:E27,G27:I27,K27:M27,O27:P27,R27:S27,U27:W27,Y27:Z27)</f>
        <v>13</v>
      </c>
    </row>
    <row r="28" ht="13.75" customHeight="1">
      <c r="A28" t="s" s="461">
        <v>114</v>
      </c>
      <c r="B28" s="68"/>
      <c r="C28" s="492">
        <f>MEDIAN(D9:E27,G9:I27,K9:M27,O9:P27,R9:S27,U9:W27,Y9:Z27)</f>
        <v>2</v>
      </c>
      <c r="D28" s="233">
        <v>2</v>
      </c>
      <c r="E28" s="233">
        <f>MEDIAN(E9:E27)</f>
        <v>1</v>
      </c>
      <c r="F28" s="518">
        <f>MEDIAN(D9:E27)</f>
        <v>1</v>
      </c>
      <c r="G28" s="233">
        <f>MEDIAN(G9:G27)</f>
        <v>1</v>
      </c>
      <c r="H28" s="233">
        <f>MEDIAN(H9:H27)</f>
        <v>1</v>
      </c>
      <c r="I28" s="233">
        <f>MEDIAN(I9:I27)</f>
        <v>0</v>
      </c>
      <c r="J28" s="518">
        <f>MEDIAN(G9:I27)</f>
        <v>1</v>
      </c>
      <c r="K28" s="233">
        <f>MEDIAN(K9:K27)</f>
        <v>1</v>
      </c>
      <c r="L28" s="233">
        <f>MEDIAN(L9:L27)</f>
        <v>2</v>
      </c>
      <c r="M28" s="233">
        <f>MEDIAN(M9:M27)</f>
        <v>3</v>
      </c>
      <c r="N28" s="518">
        <f>MEDIAN(K9:M27)</f>
        <v>2</v>
      </c>
      <c r="O28" s="519">
        <f>MEDIAN(O9:O27)</f>
        <v>2</v>
      </c>
      <c r="P28" s="233">
        <f>MEDIAN(P9:P27)</f>
        <v>2</v>
      </c>
      <c r="Q28" s="518">
        <f>MEDIAN(O9:P27)</f>
        <v>2</v>
      </c>
      <c r="R28" s="519">
        <v>2</v>
      </c>
      <c r="S28" s="233">
        <f>MEDIAN(S9:S27)</f>
        <v>3</v>
      </c>
      <c r="T28" s="518">
        <f>MEDIAN(R9:S27)</f>
        <v>3</v>
      </c>
      <c r="U28" s="233">
        <f>MEDIAN(U9:U27)</f>
        <v>1</v>
      </c>
      <c r="V28" s="233">
        <f>MEDIAN(V9:V27)</f>
        <v>3</v>
      </c>
      <c r="W28" s="233">
        <f>MEDIAN(W9:W27)</f>
        <v>2.5</v>
      </c>
      <c r="X28" s="518">
        <f>MEDIAN(U9:W27)</f>
        <v>2</v>
      </c>
      <c r="Y28" s="233">
        <f>MEDIAN(Y9:Y27)</f>
        <v>1</v>
      </c>
      <c r="Z28" s="519">
        <f>MEDIAN(Z9:Z27)</f>
        <v>1</v>
      </c>
      <c r="AA28" s="518">
        <f>MEDIAN(Y9:Z27)</f>
        <v>1</v>
      </c>
      <c r="AB28" s="520"/>
    </row>
    <row r="29" ht="13.75" customHeight="1">
      <c r="A29" t="s" s="461">
        <v>115</v>
      </c>
      <c r="B29" t="s" s="342">
        <v>303</v>
      </c>
      <c r="C29" s="583"/>
      <c r="D29" s="462">
        <f>SUM(D9:D27)</f>
        <v>12</v>
      </c>
      <c r="E29" s="462">
        <f>SUM(E9:E27)</f>
        <v>20</v>
      </c>
      <c r="F29" s="584"/>
      <c r="G29" s="462">
        <f>SUM(G9:G27)</f>
        <v>18</v>
      </c>
      <c r="H29" s="462">
        <f>SUM(H9:H27)</f>
        <v>31</v>
      </c>
      <c r="I29" s="462">
        <f>SUM(I9:I27)</f>
        <v>10</v>
      </c>
      <c r="J29" s="241"/>
      <c r="K29" s="462">
        <f>SUM(K9:K27)</f>
        <v>26</v>
      </c>
      <c r="L29" s="462">
        <f>SUM(L9:L27)</f>
        <v>44</v>
      </c>
      <c r="M29" s="462">
        <f>SUM(M9:M27)</f>
        <v>48</v>
      </c>
      <c r="N29" s="584"/>
      <c r="O29" s="462">
        <f>SUM(O9:O27)</f>
        <v>42</v>
      </c>
      <c r="P29" s="462">
        <f>SUM(P9:P27)</f>
        <v>37</v>
      </c>
      <c r="Q29" s="584"/>
      <c r="R29" s="462">
        <f>SUM(R9:R27)</f>
        <v>46</v>
      </c>
      <c r="S29" s="462">
        <f>SUM(S9:S27)</f>
        <v>49</v>
      </c>
      <c r="T29" s="584"/>
      <c r="U29" s="462">
        <f>SUM(U9:U27)</f>
        <v>19</v>
      </c>
      <c r="V29" s="462">
        <f>SUM(V9:V27)</f>
        <v>52</v>
      </c>
      <c r="W29" s="462">
        <f>SUM(W9:W27)</f>
        <v>45</v>
      </c>
      <c r="X29" s="463"/>
      <c r="Y29" s="462">
        <f>SUM(Y9:Y27)</f>
        <v>24</v>
      </c>
      <c r="Z29" s="462">
        <f>SUM(Z9:Z27)</f>
        <v>22</v>
      </c>
      <c r="AA29" s="583"/>
      <c r="AB29" s="495">
        <f>SUM(AB9:AB27)</f>
        <v>545</v>
      </c>
    </row>
    <row r="30" ht="14.7" customHeight="1">
      <c r="A30" s="68"/>
      <c r="B30" t="s" s="342">
        <v>304</v>
      </c>
      <c r="C30" s="241"/>
      <c r="D30" s="521">
        <f>SUM(D29:E29)</f>
        <v>32</v>
      </c>
      <c r="E30" s="71"/>
      <c r="F30" s="585"/>
      <c r="G30" s="521">
        <f>SUM(G29:I29)</f>
        <v>59</v>
      </c>
      <c r="H30" s="104"/>
      <c r="I30" s="71"/>
      <c r="J30" s="241"/>
      <c r="K30" s="521">
        <f>SUM(K29:M29)</f>
        <v>118</v>
      </c>
      <c r="L30" s="104"/>
      <c r="M30" s="71"/>
      <c r="N30" s="584"/>
      <c r="O30" s="326">
        <f>SUM(O29:P29)</f>
        <v>79</v>
      </c>
      <c r="P30" s="68"/>
      <c r="Q30" s="584"/>
      <c r="R30" s="521">
        <f>SUM(R29:S29)</f>
        <v>95</v>
      </c>
      <c r="S30" s="71"/>
      <c r="T30" s="463"/>
      <c r="U30" s="326">
        <f>SUM(U29:W29)</f>
        <v>116</v>
      </c>
      <c r="V30" s="68"/>
      <c r="W30" s="68"/>
      <c r="X30" s="241"/>
      <c r="Y30" s="326">
        <f>SUM(Y29:Z29)</f>
        <v>46</v>
      </c>
      <c r="Z30" s="68"/>
      <c r="AA30" s="583"/>
      <c r="AB30" s="460"/>
    </row>
    <row r="31" ht="14.7" customHeight="1">
      <c r="A31" s="68"/>
      <c r="B31" t="s" s="342">
        <v>158</v>
      </c>
      <c r="C31" s="241">
        <f>SUM(D30:AA30)</f>
        <v>545</v>
      </c>
      <c r="D31" s="522"/>
      <c r="E31" s="71"/>
      <c r="F31" s="585"/>
      <c r="G31" s="522"/>
      <c r="H31" s="104"/>
      <c r="I31" s="71"/>
      <c r="J31" s="241"/>
      <c r="K31" s="522"/>
      <c r="L31" s="104"/>
      <c r="M31" s="71"/>
      <c r="N31" s="584"/>
      <c r="O31" s="326"/>
      <c r="P31" s="326"/>
      <c r="Q31" s="584"/>
      <c r="R31" s="522"/>
      <c r="S31" s="71"/>
      <c r="T31" s="463"/>
      <c r="U31" s="326"/>
      <c r="V31" s="326"/>
      <c r="W31" s="326"/>
      <c r="X31" s="241"/>
      <c r="Y31" s="326"/>
      <c r="Z31" s="326"/>
      <c r="AA31" s="583"/>
      <c r="AB31" s="460"/>
    </row>
    <row r="32" ht="22.55" customHeight="1">
      <c r="A32" t="s" s="126">
        <v>141</v>
      </c>
      <c r="B32" s="71"/>
      <c r="C32" s="308"/>
      <c r="D32" s="104"/>
      <c r="E32" s="104"/>
      <c r="F32" s="104"/>
      <c r="G32" s="104"/>
      <c r="H32" s="104"/>
      <c r="I32" s="104"/>
      <c r="J32" s="71"/>
      <c r="K32" s="68"/>
      <c r="L32" s="68"/>
      <c r="M32" s="308"/>
      <c r="N32" s="104"/>
      <c r="O32" s="104"/>
      <c r="P32" s="104"/>
      <c r="Q32" s="104"/>
      <c r="R32" s="104"/>
      <c r="S32" s="104"/>
      <c r="T32" s="71"/>
      <c r="U32" s="68"/>
      <c r="V32" s="68"/>
      <c r="W32" s="308"/>
      <c r="X32" s="104"/>
      <c r="Y32" s="104"/>
      <c r="Z32" s="104"/>
      <c r="AA32" s="104"/>
      <c r="AB32" s="71"/>
    </row>
    <row r="33" ht="20.2" customHeight="1">
      <c r="A33" t="s" s="523">
        <v>305</v>
      </c>
      <c r="B33" s="71"/>
      <c r="C33" s="54"/>
      <c r="D33" t="s" s="206">
        <v>86</v>
      </c>
      <c r="E33" s="104"/>
      <c r="F33" s="71"/>
      <c r="G33" t="s" s="206">
        <v>87</v>
      </c>
      <c r="H33" s="104"/>
      <c r="I33" s="104"/>
      <c r="J33" s="71"/>
      <c r="K33" t="s" s="206">
        <v>88</v>
      </c>
      <c r="L33" s="104"/>
      <c r="M33" s="104"/>
      <c r="N33" s="71"/>
      <c r="O33" t="s" s="312">
        <v>89</v>
      </c>
      <c r="P33" s="308"/>
      <c r="Q33" s="71"/>
      <c r="R33" t="s" s="206">
        <v>90</v>
      </c>
      <c r="S33" s="104"/>
      <c r="T33" s="71"/>
      <c r="U33" t="s" s="206">
        <v>91</v>
      </c>
      <c r="V33" s="104"/>
      <c r="W33" s="104"/>
      <c r="X33" s="71"/>
      <c r="Y33" t="s" s="312">
        <v>92</v>
      </c>
      <c r="Z33" s="308"/>
      <c r="AA33" s="71"/>
      <c r="AB33" t="s" s="489">
        <v>115</v>
      </c>
    </row>
    <row r="34" ht="39.55" customHeight="1">
      <c r="A34" t="s" s="70">
        <v>113</v>
      </c>
      <c r="B34" s="71"/>
      <c r="C34" t="s" s="490">
        <v>298</v>
      </c>
      <c r="D34" t="s" s="282">
        <v>245</v>
      </c>
      <c r="E34" t="s" s="282">
        <v>257</v>
      </c>
      <c r="F34" t="s" s="490">
        <v>200</v>
      </c>
      <c r="G34" t="s" s="73">
        <v>227</v>
      </c>
      <c r="H34" t="s" s="73">
        <v>252</v>
      </c>
      <c r="I34" t="s" s="73">
        <v>261</v>
      </c>
      <c r="J34" t="s" s="490">
        <v>200</v>
      </c>
      <c r="K34" t="s" s="282">
        <v>232</v>
      </c>
      <c r="L34" t="s" s="416">
        <v>233</v>
      </c>
      <c r="M34" t="s" s="282">
        <v>273</v>
      </c>
      <c r="N34" t="s" s="490">
        <v>200</v>
      </c>
      <c r="O34" t="s" s="73">
        <v>246</v>
      </c>
      <c r="P34" t="s" s="73">
        <v>251</v>
      </c>
      <c r="Q34" t="s" s="490">
        <v>200</v>
      </c>
      <c r="R34" t="s" s="73">
        <v>225</v>
      </c>
      <c r="S34" t="s" s="73">
        <v>277</v>
      </c>
      <c r="T34" t="s" s="490">
        <v>200</v>
      </c>
      <c r="U34" t="s" s="73">
        <v>217</v>
      </c>
      <c r="V34" t="s" s="73">
        <v>221</v>
      </c>
      <c r="W34" t="s" s="73">
        <v>270</v>
      </c>
      <c r="X34" t="s" s="490">
        <v>200</v>
      </c>
      <c r="Y34" t="s" s="73">
        <v>219</v>
      </c>
      <c r="Z34" t="s" s="491">
        <v>318</v>
      </c>
      <c r="AA34" t="s" s="490">
        <v>200</v>
      </c>
      <c r="AB34" s="190"/>
    </row>
    <row r="35" ht="13.75" customHeight="1">
      <c r="A35" t="s" s="138">
        <v>124</v>
      </c>
      <c r="B35" t="s" s="417">
        <v>125</v>
      </c>
      <c r="C35" t="s" s="605">
        <v>306</v>
      </c>
      <c r="D35" t="s" s="525">
        <v>308</v>
      </c>
      <c r="E35" t="s" s="525">
        <v>307</v>
      </c>
      <c r="F35" t="s" s="605">
        <v>306</v>
      </c>
      <c r="G35" t="s" s="525">
        <v>308</v>
      </c>
      <c r="H35" t="s" s="525">
        <v>307</v>
      </c>
      <c r="I35" t="s" s="525">
        <v>308</v>
      </c>
      <c r="J35" t="s" s="605">
        <v>306</v>
      </c>
      <c r="K35" t="s" s="526">
        <v>307</v>
      </c>
      <c r="L35" t="s" s="530">
        <v>307</v>
      </c>
      <c r="M35" t="s" s="531">
        <v>307</v>
      </c>
      <c r="N35" t="s" s="606">
        <v>306</v>
      </c>
      <c r="O35" t="s" s="529">
        <v>308</v>
      </c>
      <c r="P35" t="s" s="531">
        <v>307</v>
      </c>
      <c r="Q35" t="s" s="606">
        <v>306</v>
      </c>
      <c r="R35" t="s" s="527">
        <v>307</v>
      </c>
      <c r="S35" t="s" s="531">
        <v>307</v>
      </c>
      <c r="T35" t="s" s="605">
        <v>306</v>
      </c>
      <c r="U35" t="s" s="525">
        <v>307</v>
      </c>
      <c r="V35" t="s" s="525">
        <v>307</v>
      </c>
      <c r="W35" t="s" s="525">
        <v>307</v>
      </c>
      <c r="X35" t="s" s="605">
        <v>306</v>
      </c>
      <c r="Y35" t="s" s="526">
        <v>307</v>
      </c>
      <c r="Z35" t="s" s="530">
        <v>307</v>
      </c>
      <c r="AA35" t="s" s="607">
        <v>306</v>
      </c>
      <c r="AB35" s="608"/>
    </row>
    <row r="36" ht="26.55" customHeight="1">
      <c r="A36" s="152"/>
      <c r="B36" t="s" s="417">
        <v>126</v>
      </c>
      <c r="C36" t="s" s="605">
        <v>306</v>
      </c>
      <c r="D36" t="s" s="525">
        <v>308</v>
      </c>
      <c r="E36" t="s" s="525">
        <v>308</v>
      </c>
      <c r="F36" t="s" s="605">
        <v>306</v>
      </c>
      <c r="G36" t="s" s="525">
        <v>308</v>
      </c>
      <c r="H36" t="s" s="525">
        <v>307</v>
      </c>
      <c r="I36" t="s" s="525">
        <v>308</v>
      </c>
      <c r="J36" t="s" s="605">
        <v>306</v>
      </c>
      <c r="K36" t="s" s="526">
        <v>307</v>
      </c>
      <c r="L36" t="s" s="530">
        <v>308</v>
      </c>
      <c r="M36" t="s" s="531">
        <v>308</v>
      </c>
      <c r="N36" t="s" s="606">
        <v>306</v>
      </c>
      <c r="O36" t="s" s="529">
        <v>307</v>
      </c>
      <c r="P36" t="s" s="531">
        <v>308</v>
      </c>
      <c r="Q36" t="s" s="606">
        <v>306</v>
      </c>
      <c r="R36" t="s" s="527">
        <v>307</v>
      </c>
      <c r="S36" t="s" s="531">
        <v>307</v>
      </c>
      <c r="T36" t="s" s="605">
        <v>306</v>
      </c>
      <c r="U36" t="s" s="525">
        <v>307</v>
      </c>
      <c r="V36" t="s" s="525">
        <v>307</v>
      </c>
      <c r="W36" t="s" s="525">
        <v>307</v>
      </c>
      <c r="X36" t="s" s="605">
        <v>306</v>
      </c>
      <c r="Y36" t="s" s="526">
        <v>307</v>
      </c>
      <c r="Z36" t="s" s="530">
        <v>307</v>
      </c>
      <c r="AA36" t="s" s="607">
        <v>306</v>
      </c>
      <c r="AB36" s="608"/>
    </row>
    <row r="37" ht="26.55" customHeight="1">
      <c r="A37" s="152"/>
      <c r="B37" t="s" s="417">
        <v>127</v>
      </c>
      <c r="C37" t="s" s="605">
        <v>306</v>
      </c>
      <c r="D37" t="s" s="525">
        <v>308</v>
      </c>
      <c r="E37" t="s" s="525">
        <v>308</v>
      </c>
      <c r="F37" t="s" s="605">
        <v>306</v>
      </c>
      <c r="G37" t="s" s="525">
        <v>308</v>
      </c>
      <c r="H37" t="s" s="525">
        <v>307</v>
      </c>
      <c r="I37" t="s" s="525">
        <v>308</v>
      </c>
      <c r="J37" t="s" s="605">
        <v>306</v>
      </c>
      <c r="K37" t="s" s="526">
        <v>307</v>
      </c>
      <c r="L37" t="s" s="530">
        <v>308</v>
      </c>
      <c r="M37" t="s" s="531">
        <v>307</v>
      </c>
      <c r="N37" t="s" s="606">
        <v>306</v>
      </c>
      <c r="O37" t="s" s="529">
        <v>308</v>
      </c>
      <c r="P37" t="s" s="531">
        <v>308</v>
      </c>
      <c r="Q37" t="s" s="606">
        <v>306</v>
      </c>
      <c r="R37" t="s" s="527">
        <v>308</v>
      </c>
      <c r="S37" t="s" s="531">
        <v>308</v>
      </c>
      <c r="T37" t="s" s="605">
        <v>306</v>
      </c>
      <c r="U37" t="s" s="525">
        <v>307</v>
      </c>
      <c r="V37" t="s" s="525">
        <v>319</v>
      </c>
      <c r="W37" t="s" s="525">
        <v>307</v>
      </c>
      <c r="X37" t="s" s="605">
        <v>306</v>
      </c>
      <c r="Y37" t="s" s="526">
        <v>307</v>
      </c>
      <c r="Z37" t="s" s="530">
        <v>307</v>
      </c>
      <c r="AA37" t="s" s="607">
        <v>306</v>
      </c>
      <c r="AB37" s="608"/>
    </row>
    <row r="38" ht="26.55" customHeight="1">
      <c r="A38" s="156"/>
      <c r="B38" t="s" s="417">
        <v>128</v>
      </c>
      <c r="C38" t="s" s="605">
        <v>306</v>
      </c>
      <c r="D38" t="s" s="525">
        <v>308</v>
      </c>
      <c r="E38" t="s" s="525">
        <v>307</v>
      </c>
      <c r="F38" t="s" s="605">
        <v>306</v>
      </c>
      <c r="G38" t="s" s="525">
        <v>308</v>
      </c>
      <c r="H38" t="s" s="525">
        <v>307</v>
      </c>
      <c r="I38" t="s" s="525">
        <v>308</v>
      </c>
      <c r="J38" t="s" s="605">
        <v>306</v>
      </c>
      <c r="K38" t="s" s="526">
        <v>307</v>
      </c>
      <c r="L38" t="s" s="530">
        <v>307</v>
      </c>
      <c r="M38" t="s" s="531">
        <v>308</v>
      </c>
      <c r="N38" t="s" s="606">
        <v>306</v>
      </c>
      <c r="O38" t="s" s="529">
        <v>308</v>
      </c>
      <c r="P38" t="s" s="531">
        <v>308</v>
      </c>
      <c r="Q38" t="s" s="606">
        <v>306</v>
      </c>
      <c r="R38" t="s" s="527">
        <v>307</v>
      </c>
      <c r="S38" t="s" s="531">
        <v>308</v>
      </c>
      <c r="T38" t="s" s="605">
        <v>306</v>
      </c>
      <c r="U38" t="s" s="525">
        <v>308</v>
      </c>
      <c r="V38" t="s" s="525">
        <v>307</v>
      </c>
      <c r="W38" t="s" s="525">
        <v>307</v>
      </c>
      <c r="X38" t="s" s="605">
        <v>306</v>
      </c>
      <c r="Y38" t="s" s="526">
        <v>307</v>
      </c>
      <c r="Z38" t="s" s="530">
        <v>307</v>
      </c>
      <c r="AA38" t="s" s="607">
        <v>306</v>
      </c>
      <c r="AB38" s="608"/>
    </row>
    <row r="39" ht="39.55" customHeight="1">
      <c r="A39" t="s" s="160">
        <v>129</v>
      </c>
      <c r="B39" t="s" s="427">
        <v>130</v>
      </c>
      <c r="C39" t="s" s="605">
        <v>306</v>
      </c>
      <c r="D39" t="s" s="533">
        <v>311</v>
      </c>
      <c r="E39" t="s" s="533">
        <v>311</v>
      </c>
      <c r="F39" t="s" s="605">
        <v>306</v>
      </c>
      <c r="G39" t="s" s="533">
        <v>308</v>
      </c>
      <c r="H39" t="s" s="533">
        <v>310</v>
      </c>
      <c r="I39" t="s" s="533">
        <v>308</v>
      </c>
      <c r="J39" t="s" s="605">
        <v>306</v>
      </c>
      <c r="K39" t="s" s="534">
        <v>308</v>
      </c>
      <c r="L39" t="s" s="537">
        <v>307</v>
      </c>
      <c r="M39" t="s" s="538">
        <v>307</v>
      </c>
      <c r="N39" t="s" s="606">
        <v>306</v>
      </c>
      <c r="O39" t="s" s="536">
        <v>311</v>
      </c>
      <c r="P39" t="s" s="538">
        <v>308</v>
      </c>
      <c r="Q39" t="s" s="606">
        <v>306</v>
      </c>
      <c r="R39" t="s" s="535">
        <v>307</v>
      </c>
      <c r="S39" t="s" s="538">
        <v>307</v>
      </c>
      <c r="T39" t="s" s="605">
        <v>306</v>
      </c>
      <c r="U39" t="s" s="533">
        <v>308</v>
      </c>
      <c r="V39" t="s" s="533">
        <v>307</v>
      </c>
      <c r="W39" t="s" s="533">
        <v>310</v>
      </c>
      <c r="X39" t="s" s="605">
        <v>306</v>
      </c>
      <c r="Y39" t="s" s="534">
        <v>307</v>
      </c>
      <c r="Z39" t="s" s="537">
        <v>307</v>
      </c>
      <c r="AA39" t="s" s="607">
        <v>306</v>
      </c>
      <c r="AB39" s="608"/>
    </row>
    <row r="40" ht="13.75" customHeight="1">
      <c r="A40" s="152"/>
      <c r="B40" t="s" s="427">
        <v>131</v>
      </c>
      <c r="C40" t="s" s="605">
        <v>306</v>
      </c>
      <c r="D40" t="s" s="533">
        <v>311</v>
      </c>
      <c r="E40" t="s" s="533">
        <v>311</v>
      </c>
      <c r="F40" t="s" s="605">
        <v>306</v>
      </c>
      <c r="G40" t="s" s="533">
        <v>308</v>
      </c>
      <c r="H40" t="s" s="533">
        <v>308</v>
      </c>
      <c r="I40" t="s" s="533">
        <v>308</v>
      </c>
      <c r="J40" t="s" s="605">
        <v>306</v>
      </c>
      <c r="K40" t="s" s="534">
        <v>308</v>
      </c>
      <c r="L40" t="s" s="537">
        <v>307</v>
      </c>
      <c r="M40" t="s" s="538">
        <v>308</v>
      </c>
      <c r="N40" t="s" s="606">
        <v>306</v>
      </c>
      <c r="O40" t="s" s="536">
        <v>311</v>
      </c>
      <c r="P40" t="s" s="538">
        <v>308</v>
      </c>
      <c r="Q40" t="s" s="606">
        <v>306</v>
      </c>
      <c r="R40" t="s" s="535">
        <v>308</v>
      </c>
      <c r="S40" t="s" s="538">
        <v>308</v>
      </c>
      <c r="T40" t="s" s="605">
        <v>306</v>
      </c>
      <c r="U40" t="s" s="533">
        <v>308</v>
      </c>
      <c r="V40" t="s" s="533">
        <v>307</v>
      </c>
      <c r="W40" t="s" s="533">
        <v>308</v>
      </c>
      <c r="X40" t="s" s="605">
        <v>306</v>
      </c>
      <c r="Y40" t="s" s="534">
        <v>307</v>
      </c>
      <c r="Z40" t="s" s="537">
        <v>307</v>
      </c>
      <c r="AA40" t="s" s="607">
        <v>306</v>
      </c>
      <c r="AB40" s="608"/>
    </row>
    <row r="41" ht="26.55" customHeight="1">
      <c r="A41" s="156"/>
      <c r="B41" t="s" s="427">
        <v>132</v>
      </c>
      <c r="C41" t="s" s="605">
        <v>306</v>
      </c>
      <c r="D41" t="s" s="533">
        <v>311</v>
      </c>
      <c r="E41" t="s" s="533">
        <v>311</v>
      </c>
      <c r="F41" t="s" s="605">
        <v>306</v>
      </c>
      <c r="G41" t="s" s="533">
        <v>308</v>
      </c>
      <c r="H41" t="s" s="533">
        <v>310</v>
      </c>
      <c r="I41" t="s" s="533">
        <v>308</v>
      </c>
      <c r="J41" t="s" s="605">
        <v>306</v>
      </c>
      <c r="K41" t="s" s="534">
        <v>308</v>
      </c>
      <c r="L41" t="s" s="537">
        <v>311</v>
      </c>
      <c r="M41" t="s" s="538">
        <v>308</v>
      </c>
      <c r="N41" t="s" s="606">
        <v>306</v>
      </c>
      <c r="O41" t="s" s="536">
        <v>308</v>
      </c>
      <c r="P41" t="s" s="538">
        <v>308</v>
      </c>
      <c r="Q41" t="s" s="606">
        <v>306</v>
      </c>
      <c r="R41" t="s" s="535">
        <v>308</v>
      </c>
      <c r="S41" t="s" s="538">
        <v>307</v>
      </c>
      <c r="T41" t="s" s="605">
        <v>306</v>
      </c>
      <c r="U41" t="s" s="533">
        <v>311</v>
      </c>
      <c r="V41" t="s" s="533">
        <v>307</v>
      </c>
      <c r="W41" t="s" s="533">
        <v>310</v>
      </c>
      <c r="X41" t="s" s="605">
        <v>306</v>
      </c>
      <c r="Y41" t="s" s="534">
        <v>307</v>
      </c>
      <c r="Z41" t="s" s="537">
        <v>307</v>
      </c>
      <c r="AA41" t="s" s="607">
        <v>306</v>
      </c>
      <c r="AB41" s="608"/>
    </row>
    <row r="42" ht="14.7" customHeight="1">
      <c r="A42" t="s" s="174">
        <v>134</v>
      </c>
      <c r="B42" t="s" s="433">
        <v>135</v>
      </c>
      <c r="C42" t="s" s="605">
        <v>306</v>
      </c>
      <c r="D42" t="s" s="539">
        <v>308</v>
      </c>
      <c r="E42" t="s" s="539">
        <v>311</v>
      </c>
      <c r="F42" t="s" s="605">
        <v>306</v>
      </c>
      <c r="G42" t="s" s="539">
        <v>308</v>
      </c>
      <c r="H42" t="s" s="539">
        <v>307</v>
      </c>
      <c r="I42" t="s" s="539">
        <v>308</v>
      </c>
      <c r="J42" t="s" s="605">
        <v>306</v>
      </c>
      <c r="K42" t="s" s="540">
        <v>307</v>
      </c>
      <c r="L42" t="s" s="543">
        <v>311</v>
      </c>
      <c r="M42" t="s" s="544">
        <v>307</v>
      </c>
      <c r="N42" t="s" s="606">
        <v>306</v>
      </c>
      <c r="O42" t="s" s="542">
        <v>308</v>
      </c>
      <c r="P42" t="s" s="544">
        <v>308</v>
      </c>
      <c r="Q42" t="s" s="606">
        <v>306</v>
      </c>
      <c r="R42" t="s" s="542">
        <v>307</v>
      </c>
      <c r="S42" t="s" s="544">
        <v>308</v>
      </c>
      <c r="T42" t="s" s="605">
        <v>306</v>
      </c>
      <c r="U42" t="s" s="539">
        <v>308</v>
      </c>
      <c r="V42" t="s" s="539">
        <v>307</v>
      </c>
      <c r="W42" t="s" s="539">
        <v>307</v>
      </c>
      <c r="X42" t="s" s="605">
        <v>306</v>
      </c>
      <c r="Y42" t="s" s="540">
        <v>308</v>
      </c>
      <c r="Z42" t="s" s="609">
        <v>307</v>
      </c>
      <c r="AA42" t="s" s="607">
        <v>306</v>
      </c>
      <c r="AB42" s="608"/>
    </row>
    <row r="43" ht="26.55" customHeight="1">
      <c r="A43" s="152"/>
      <c r="B43" t="s" s="433">
        <v>136</v>
      </c>
      <c r="C43" t="s" s="605">
        <v>306</v>
      </c>
      <c r="D43" t="s" s="539">
        <v>308</v>
      </c>
      <c r="E43" t="s" s="539">
        <v>311</v>
      </c>
      <c r="F43" t="s" s="605">
        <v>306</v>
      </c>
      <c r="G43" t="s" s="539">
        <v>308</v>
      </c>
      <c r="H43" t="s" s="539">
        <v>307</v>
      </c>
      <c r="I43" t="s" s="539">
        <v>308</v>
      </c>
      <c r="J43" t="s" s="605">
        <v>306</v>
      </c>
      <c r="K43" t="s" s="540">
        <v>307</v>
      </c>
      <c r="L43" t="s" s="543">
        <v>308</v>
      </c>
      <c r="M43" t="s" s="544">
        <v>307</v>
      </c>
      <c r="N43" t="s" s="606">
        <v>306</v>
      </c>
      <c r="O43" t="s" s="542">
        <v>308</v>
      </c>
      <c r="P43" t="s" s="544">
        <v>311</v>
      </c>
      <c r="Q43" t="s" s="606">
        <v>306</v>
      </c>
      <c r="R43" t="s" s="542">
        <v>308</v>
      </c>
      <c r="S43" t="s" s="544">
        <v>307</v>
      </c>
      <c r="T43" t="s" s="605">
        <v>306</v>
      </c>
      <c r="U43" t="s" s="539">
        <v>308</v>
      </c>
      <c r="V43" t="s" s="539">
        <v>307</v>
      </c>
      <c r="W43" t="s" s="539">
        <v>308</v>
      </c>
      <c r="X43" t="s" s="605">
        <v>306</v>
      </c>
      <c r="Y43" t="s" s="540">
        <v>308</v>
      </c>
      <c r="Z43" t="s" s="609">
        <v>307</v>
      </c>
      <c r="AA43" t="s" s="607">
        <v>306</v>
      </c>
      <c r="AB43" s="608"/>
    </row>
    <row r="44" ht="26.55" customHeight="1">
      <c r="A44" s="156"/>
      <c r="B44" t="s" s="433">
        <v>137</v>
      </c>
      <c r="C44" t="s" s="605">
        <v>306</v>
      </c>
      <c r="D44" t="s" s="539">
        <v>308</v>
      </c>
      <c r="E44" t="s" s="539">
        <v>311</v>
      </c>
      <c r="F44" t="s" s="605">
        <v>306</v>
      </c>
      <c r="G44" t="s" s="539">
        <v>308</v>
      </c>
      <c r="H44" t="s" s="539">
        <v>307</v>
      </c>
      <c r="I44" t="s" s="539">
        <v>308</v>
      </c>
      <c r="J44" t="s" s="605">
        <v>306</v>
      </c>
      <c r="K44" t="s" s="540">
        <v>308</v>
      </c>
      <c r="L44" t="s" s="543">
        <v>308</v>
      </c>
      <c r="M44" t="s" s="544">
        <v>308</v>
      </c>
      <c r="N44" t="s" s="606">
        <v>306</v>
      </c>
      <c r="O44" t="s" s="542">
        <v>308</v>
      </c>
      <c r="P44" t="s" s="544">
        <v>307</v>
      </c>
      <c r="Q44" t="s" s="606">
        <v>306</v>
      </c>
      <c r="R44" t="s" s="542">
        <v>308</v>
      </c>
      <c r="S44" t="s" s="544">
        <v>307</v>
      </c>
      <c r="T44" t="s" s="605">
        <v>306</v>
      </c>
      <c r="U44" t="s" s="539">
        <v>308</v>
      </c>
      <c r="V44" t="s" s="539">
        <v>307</v>
      </c>
      <c r="W44" t="s" s="539">
        <v>307</v>
      </c>
      <c r="X44" t="s" s="605">
        <v>306</v>
      </c>
      <c r="Y44" t="s" s="540">
        <v>308</v>
      </c>
      <c r="Z44" t="s" s="609">
        <v>307</v>
      </c>
      <c r="AA44" t="s" s="607">
        <v>306</v>
      </c>
      <c r="AB44" s="608"/>
    </row>
    <row r="45" ht="39.55" customHeight="1">
      <c r="A45" t="s" s="191">
        <v>138</v>
      </c>
      <c r="B45" t="s" s="439">
        <v>139</v>
      </c>
      <c r="C45" t="s" s="605">
        <v>306</v>
      </c>
      <c r="D45" t="s" s="545">
        <v>311</v>
      </c>
      <c r="E45" t="s" s="545">
        <v>311</v>
      </c>
      <c r="F45" t="s" s="605">
        <v>306</v>
      </c>
      <c r="G45" t="s" s="545">
        <v>308</v>
      </c>
      <c r="H45" t="s" s="545">
        <v>307</v>
      </c>
      <c r="I45" t="s" s="545">
        <v>308</v>
      </c>
      <c r="J45" t="s" s="605">
        <v>306</v>
      </c>
      <c r="K45" t="s" s="546">
        <v>308</v>
      </c>
      <c r="L45" t="s" s="547">
        <v>308</v>
      </c>
      <c r="M45" t="s" s="549">
        <v>308</v>
      </c>
      <c r="N45" t="s" s="606">
        <v>306</v>
      </c>
      <c r="O45" t="s" s="548">
        <v>307</v>
      </c>
      <c r="P45" t="s" s="610">
        <v>320</v>
      </c>
      <c r="Q45" t="s" s="606">
        <v>306</v>
      </c>
      <c r="R45" t="s" s="548">
        <v>308</v>
      </c>
      <c r="S45" t="s" s="549">
        <v>308</v>
      </c>
      <c r="T45" t="s" s="605">
        <v>306</v>
      </c>
      <c r="U45" t="s" s="545">
        <v>308</v>
      </c>
      <c r="V45" t="s" s="545">
        <v>319</v>
      </c>
      <c r="W45" t="s" s="545">
        <v>307</v>
      </c>
      <c r="X45" t="s" s="605">
        <v>306</v>
      </c>
      <c r="Y45" t="s" s="546">
        <v>308</v>
      </c>
      <c r="Z45" t="s" s="547">
        <v>307</v>
      </c>
      <c r="AA45" t="s" s="607">
        <v>306</v>
      </c>
      <c r="AB45" s="608"/>
    </row>
    <row r="46" ht="26.55" customHeight="1">
      <c r="A46" s="152"/>
      <c r="B46" t="s" s="439">
        <v>140</v>
      </c>
      <c r="C46" t="s" s="605">
        <v>306</v>
      </c>
      <c r="D46" t="s" s="545">
        <v>311</v>
      </c>
      <c r="E46" t="s" s="545">
        <v>311</v>
      </c>
      <c r="F46" t="s" s="605">
        <v>306</v>
      </c>
      <c r="G46" t="s" s="545">
        <v>311</v>
      </c>
      <c r="H46" t="s" s="545">
        <v>307</v>
      </c>
      <c r="I46" t="s" s="545">
        <v>311</v>
      </c>
      <c r="J46" t="s" s="605">
        <v>306</v>
      </c>
      <c r="K46" t="s" s="546">
        <v>307</v>
      </c>
      <c r="L46" t="s" s="611">
        <v>307</v>
      </c>
      <c r="M46" t="s" s="545">
        <v>307</v>
      </c>
      <c r="N46" t="s" s="606">
        <v>306</v>
      </c>
      <c r="O46" t="s" s="549">
        <v>308</v>
      </c>
      <c r="P46" t="s" s="545">
        <v>308</v>
      </c>
      <c r="Q46" t="s" s="605">
        <v>306</v>
      </c>
      <c r="R46" t="s" s="545">
        <v>307</v>
      </c>
      <c r="S46" t="s" s="545">
        <v>308</v>
      </c>
      <c r="T46" t="s" s="605">
        <v>306</v>
      </c>
      <c r="U46" t="s" s="545">
        <v>311</v>
      </c>
      <c r="V46" t="s" s="545">
        <v>307</v>
      </c>
      <c r="W46" t="s" s="545">
        <v>282</v>
      </c>
      <c r="X46" t="s" s="605">
        <v>306</v>
      </c>
      <c r="Y46" t="s" s="546">
        <v>307</v>
      </c>
      <c r="Z46" t="s" s="547">
        <v>307</v>
      </c>
      <c r="AA46" t="s" s="607">
        <v>306</v>
      </c>
      <c r="AB46" s="608"/>
    </row>
    <row r="47" ht="39.55" customHeight="1">
      <c r="A47" s="156"/>
      <c r="B47" t="s" s="439">
        <v>142</v>
      </c>
      <c r="C47" t="s" s="605">
        <v>306</v>
      </c>
      <c r="D47" t="s" s="545">
        <v>311</v>
      </c>
      <c r="E47" t="s" s="545">
        <v>311</v>
      </c>
      <c r="F47" t="s" s="605">
        <v>306</v>
      </c>
      <c r="G47" t="s" s="545">
        <v>311</v>
      </c>
      <c r="H47" t="s" s="545">
        <v>307</v>
      </c>
      <c r="I47" t="s" s="545">
        <v>311</v>
      </c>
      <c r="J47" t="s" s="605">
        <v>306</v>
      </c>
      <c r="K47" t="s" s="546">
        <v>308</v>
      </c>
      <c r="L47" t="s" s="547">
        <v>308</v>
      </c>
      <c r="M47" t="s" s="549">
        <v>307</v>
      </c>
      <c r="N47" t="s" s="606">
        <v>306</v>
      </c>
      <c r="O47" t="s" s="548">
        <v>311</v>
      </c>
      <c r="P47" t="s" s="549">
        <v>311</v>
      </c>
      <c r="Q47" t="s" s="606">
        <v>306</v>
      </c>
      <c r="R47" t="s" s="548">
        <v>307</v>
      </c>
      <c r="S47" t="s" s="549">
        <v>308</v>
      </c>
      <c r="T47" t="s" s="605">
        <v>306</v>
      </c>
      <c r="U47" t="s" s="545">
        <v>308</v>
      </c>
      <c r="V47" t="s" s="545">
        <v>307</v>
      </c>
      <c r="W47" t="s" s="545">
        <v>311</v>
      </c>
      <c r="X47" t="s" s="605">
        <v>306</v>
      </c>
      <c r="Y47" t="s" s="546">
        <v>311</v>
      </c>
      <c r="Z47" t="s" s="547">
        <v>307</v>
      </c>
      <c r="AA47" t="s" s="607">
        <v>306</v>
      </c>
      <c r="AB47" s="608"/>
    </row>
    <row r="48" ht="13.75" customHeight="1">
      <c r="A48" t="s" s="207">
        <v>144</v>
      </c>
      <c r="B48" t="s" s="447">
        <v>145</v>
      </c>
      <c r="C48" t="s" s="605">
        <v>306</v>
      </c>
      <c r="D48" t="s" s="551">
        <v>308</v>
      </c>
      <c r="E48" t="s" s="551">
        <v>311</v>
      </c>
      <c r="F48" t="s" s="605">
        <v>306</v>
      </c>
      <c r="G48" t="s" s="551">
        <v>311</v>
      </c>
      <c r="H48" t="s" s="551">
        <v>307</v>
      </c>
      <c r="I48" t="s" s="551">
        <v>311</v>
      </c>
      <c r="J48" t="s" s="605">
        <v>306</v>
      </c>
      <c r="K48" t="s" s="552">
        <v>308</v>
      </c>
      <c r="L48" t="s" s="612">
        <v>308</v>
      </c>
      <c r="M48" t="s" s="551">
        <v>282</v>
      </c>
      <c r="N48" t="s" s="606">
        <v>306</v>
      </c>
      <c r="O48" t="s" s="554">
        <v>308</v>
      </c>
      <c r="P48" t="s" s="551">
        <v>311</v>
      </c>
      <c r="Q48" t="s" s="605">
        <v>306</v>
      </c>
      <c r="R48" t="s" s="551">
        <v>308</v>
      </c>
      <c r="S48" t="s" s="551">
        <v>308</v>
      </c>
      <c r="T48" t="s" s="605">
        <v>306</v>
      </c>
      <c r="U48" t="s" s="551">
        <v>308</v>
      </c>
      <c r="V48" t="s" s="551">
        <v>308</v>
      </c>
      <c r="W48" t="s" s="551">
        <v>308</v>
      </c>
      <c r="X48" t="s" s="605">
        <v>306</v>
      </c>
      <c r="Y48" t="s" s="552">
        <v>308</v>
      </c>
      <c r="Z48" t="s" s="553">
        <v>307</v>
      </c>
      <c r="AA48" t="s" s="607">
        <v>306</v>
      </c>
      <c r="AB48" s="608"/>
    </row>
    <row r="49" ht="39.55" customHeight="1">
      <c r="A49" s="152"/>
      <c r="B49" t="s" s="454">
        <v>146</v>
      </c>
      <c r="C49" t="s" s="605">
        <v>306</v>
      </c>
      <c r="D49" t="s" s="551">
        <v>308</v>
      </c>
      <c r="E49" t="s" s="551">
        <v>311</v>
      </c>
      <c r="F49" t="s" s="605">
        <v>306</v>
      </c>
      <c r="G49" t="s" s="551">
        <v>311</v>
      </c>
      <c r="H49" t="s" s="551">
        <v>307</v>
      </c>
      <c r="I49" t="s" s="551">
        <v>311</v>
      </c>
      <c r="J49" t="s" s="605">
        <v>306</v>
      </c>
      <c r="K49" t="s" s="552">
        <v>308</v>
      </c>
      <c r="L49" t="s" s="553">
        <v>307</v>
      </c>
      <c r="M49" t="s" s="554">
        <v>308</v>
      </c>
      <c r="N49" t="s" s="606">
        <v>306</v>
      </c>
      <c r="O49" t="s" s="555">
        <v>311</v>
      </c>
      <c r="P49" t="s" s="554">
        <v>308</v>
      </c>
      <c r="Q49" t="s" s="606">
        <v>306</v>
      </c>
      <c r="R49" t="s" s="555">
        <v>311</v>
      </c>
      <c r="S49" t="s" s="554">
        <v>308</v>
      </c>
      <c r="T49" t="s" s="605">
        <v>306</v>
      </c>
      <c r="U49" t="s" s="551">
        <v>308</v>
      </c>
      <c r="V49" t="s" s="551">
        <v>307</v>
      </c>
      <c r="W49" t="s" s="551">
        <v>311</v>
      </c>
      <c r="X49" t="s" s="605">
        <v>306</v>
      </c>
      <c r="Y49" t="s" s="552">
        <v>307</v>
      </c>
      <c r="Z49" t="s" s="553">
        <v>307</v>
      </c>
      <c r="AA49" t="s" s="607">
        <v>306</v>
      </c>
      <c r="AB49" s="608"/>
    </row>
    <row r="50" ht="77.2" customHeight="1">
      <c r="A50" s="156"/>
      <c r="B50" t="s" s="454">
        <v>147</v>
      </c>
      <c r="C50" t="s" s="605">
        <v>306</v>
      </c>
      <c r="D50" t="s" s="551">
        <v>308</v>
      </c>
      <c r="E50" t="s" s="551">
        <v>311</v>
      </c>
      <c r="F50" t="s" s="605">
        <v>306</v>
      </c>
      <c r="G50" t="s" s="551">
        <v>308</v>
      </c>
      <c r="H50" t="s" s="551">
        <v>307</v>
      </c>
      <c r="I50" t="s" s="551">
        <v>308</v>
      </c>
      <c r="J50" t="s" s="605">
        <v>306</v>
      </c>
      <c r="K50" t="s" s="552">
        <v>307</v>
      </c>
      <c r="L50" t="s" s="612">
        <v>307</v>
      </c>
      <c r="M50" t="s" s="551">
        <v>308</v>
      </c>
      <c r="N50" t="s" s="606">
        <v>306</v>
      </c>
      <c r="O50" t="s" s="554">
        <v>307</v>
      </c>
      <c r="P50" t="s" s="551">
        <v>311</v>
      </c>
      <c r="Q50" t="s" s="605">
        <v>306</v>
      </c>
      <c r="R50" t="s" s="551">
        <v>311</v>
      </c>
      <c r="S50" t="s" s="551">
        <v>307</v>
      </c>
      <c r="T50" t="s" s="605">
        <v>306</v>
      </c>
      <c r="U50" t="s" s="551">
        <v>311</v>
      </c>
      <c r="V50" t="s" s="551">
        <v>307</v>
      </c>
      <c r="W50" t="s" s="551">
        <v>308</v>
      </c>
      <c r="X50" t="s" s="605">
        <v>306</v>
      </c>
      <c r="Y50" t="s" s="552">
        <v>308</v>
      </c>
      <c r="Z50" t="s" s="553">
        <v>308</v>
      </c>
      <c r="AA50" t="s" s="607">
        <v>306</v>
      </c>
      <c r="AB50" s="608"/>
    </row>
    <row r="51" ht="52.55" customHeight="1">
      <c r="A51" t="s" s="218">
        <v>148</v>
      </c>
      <c r="B51" t="s" s="455">
        <v>149</v>
      </c>
      <c r="C51" t="s" s="605">
        <v>306</v>
      </c>
      <c r="D51" t="s" s="556">
        <v>307</v>
      </c>
      <c r="E51" t="s" s="556">
        <v>311</v>
      </c>
      <c r="F51" t="s" s="605">
        <v>306</v>
      </c>
      <c r="G51" t="s" s="556">
        <v>308</v>
      </c>
      <c r="H51" t="s" s="556">
        <v>307</v>
      </c>
      <c r="I51" t="s" s="556">
        <v>308</v>
      </c>
      <c r="J51" t="s" s="605">
        <v>306</v>
      </c>
      <c r="K51" t="s" s="557">
        <v>311</v>
      </c>
      <c r="L51" t="s" s="613">
        <v>307</v>
      </c>
      <c r="M51" t="s" s="556">
        <v>308</v>
      </c>
      <c r="N51" t="s" s="606">
        <v>306</v>
      </c>
      <c r="O51" t="s" s="559">
        <v>308</v>
      </c>
      <c r="P51" t="s" s="556">
        <v>308</v>
      </c>
      <c r="Q51" t="s" s="605">
        <v>306</v>
      </c>
      <c r="R51" t="s" s="556">
        <v>307</v>
      </c>
      <c r="S51" t="s" s="556">
        <v>307</v>
      </c>
      <c r="T51" t="s" s="605">
        <v>306</v>
      </c>
      <c r="U51" t="s" s="556">
        <v>308</v>
      </c>
      <c r="V51" t="s" s="556">
        <v>307</v>
      </c>
      <c r="W51" t="s" s="556">
        <v>311</v>
      </c>
      <c r="X51" t="s" s="605">
        <v>306</v>
      </c>
      <c r="Y51" t="s" s="557">
        <v>307</v>
      </c>
      <c r="Z51" t="s" s="558">
        <v>307</v>
      </c>
      <c r="AA51" t="s" s="607">
        <v>306</v>
      </c>
      <c r="AB51" s="608"/>
    </row>
    <row r="52" ht="26.55" customHeight="1">
      <c r="A52" s="152"/>
      <c r="B52" t="s" s="455">
        <v>150</v>
      </c>
      <c r="C52" t="s" s="605">
        <v>306</v>
      </c>
      <c r="D52" t="s" s="556">
        <v>282</v>
      </c>
      <c r="E52" t="s" s="556">
        <v>311</v>
      </c>
      <c r="F52" t="s" s="605">
        <v>306</v>
      </c>
      <c r="G52" t="s" s="556">
        <v>308</v>
      </c>
      <c r="H52" t="s" s="556">
        <v>308</v>
      </c>
      <c r="I52" t="s" s="556">
        <v>308</v>
      </c>
      <c r="J52" t="s" s="605">
        <v>306</v>
      </c>
      <c r="K52" t="s" s="557">
        <v>308</v>
      </c>
      <c r="L52" t="s" s="613">
        <v>307</v>
      </c>
      <c r="M52" t="s" s="556">
        <v>308</v>
      </c>
      <c r="N52" t="s" s="606">
        <v>306</v>
      </c>
      <c r="O52" t="s" s="559">
        <v>308</v>
      </c>
      <c r="P52" t="s" s="556">
        <v>311</v>
      </c>
      <c r="Q52" t="s" s="605">
        <v>306</v>
      </c>
      <c r="R52" t="s" s="556">
        <v>308</v>
      </c>
      <c r="S52" t="s" s="556">
        <v>307</v>
      </c>
      <c r="T52" t="s" s="605">
        <v>306</v>
      </c>
      <c r="U52" t="s" s="556">
        <v>308</v>
      </c>
      <c r="V52" t="s" s="556">
        <v>307</v>
      </c>
      <c r="W52" t="s" s="556">
        <v>311</v>
      </c>
      <c r="X52" t="s" s="605">
        <v>306</v>
      </c>
      <c r="Y52" t="s" s="557">
        <v>308</v>
      </c>
      <c r="Z52" t="s" s="558">
        <v>307</v>
      </c>
      <c r="AA52" t="s" s="607">
        <v>306</v>
      </c>
      <c r="AB52" s="608"/>
    </row>
    <row r="53" ht="26.55" customHeight="1">
      <c r="A53" s="156"/>
      <c r="B53" t="s" s="455">
        <v>151</v>
      </c>
      <c r="C53" t="s" s="605">
        <v>306</v>
      </c>
      <c r="D53" t="s" s="556">
        <v>307</v>
      </c>
      <c r="E53" t="s" s="556">
        <v>311</v>
      </c>
      <c r="F53" t="s" s="605">
        <v>306</v>
      </c>
      <c r="G53" t="s" s="556">
        <v>308</v>
      </c>
      <c r="H53" t="s" s="556">
        <v>307</v>
      </c>
      <c r="I53" t="s" s="556">
        <v>308</v>
      </c>
      <c r="J53" t="s" s="605">
        <v>306</v>
      </c>
      <c r="K53" t="s" s="557">
        <v>308</v>
      </c>
      <c r="L53" t="s" s="614">
        <v>307</v>
      </c>
      <c r="M53" t="s" s="556">
        <v>308</v>
      </c>
      <c r="N53" t="s" s="606">
        <v>306</v>
      </c>
      <c r="O53" t="s" s="559">
        <v>307</v>
      </c>
      <c r="P53" t="s" s="556">
        <v>311</v>
      </c>
      <c r="Q53" t="s" s="605">
        <v>306</v>
      </c>
      <c r="R53" t="s" s="556">
        <v>308</v>
      </c>
      <c r="S53" t="s" s="556">
        <v>307</v>
      </c>
      <c r="T53" t="s" s="605">
        <v>306</v>
      </c>
      <c r="U53" t="s" s="556">
        <v>308</v>
      </c>
      <c r="V53" t="s" s="556">
        <v>307</v>
      </c>
      <c r="W53" t="s" s="556">
        <v>311</v>
      </c>
      <c r="X53" t="s" s="605">
        <v>306</v>
      </c>
      <c r="Y53" t="s" s="557">
        <v>307</v>
      </c>
      <c r="Z53" t="s" s="558">
        <v>307</v>
      </c>
      <c r="AA53" t="s" s="607">
        <v>306</v>
      </c>
      <c r="AB53" s="608"/>
    </row>
    <row r="54" ht="20.2" customHeight="1">
      <c r="A54" t="s" s="523">
        <v>314</v>
      </c>
      <c r="B54" s="104"/>
      <c r="C54" s="71"/>
      <c r="D54" t="s" s="206">
        <v>86</v>
      </c>
      <c r="E54" s="104"/>
      <c r="F54" s="71"/>
      <c r="G54" t="s" s="206">
        <v>87</v>
      </c>
      <c r="H54" s="104"/>
      <c r="I54" s="104"/>
      <c r="J54" s="71"/>
      <c r="K54" t="s" s="206">
        <v>88</v>
      </c>
      <c r="L54" s="104"/>
      <c r="M54" s="104"/>
      <c r="N54" s="71"/>
      <c r="O54" t="s" s="312">
        <v>89</v>
      </c>
      <c r="P54" s="308"/>
      <c r="Q54" s="71"/>
      <c r="R54" t="s" s="206">
        <v>90</v>
      </c>
      <c r="S54" s="104"/>
      <c r="T54" s="71"/>
      <c r="U54" t="s" s="206">
        <v>91</v>
      </c>
      <c r="V54" s="104"/>
      <c r="W54" s="104"/>
      <c r="X54" s="71"/>
      <c r="Y54" t="s" s="312">
        <v>92</v>
      </c>
      <c r="Z54" s="615"/>
      <c r="AA54" s="71"/>
      <c r="AB54" s="608"/>
    </row>
    <row r="55" ht="13.75" customHeight="1">
      <c r="A55" t="s" s="138">
        <v>124</v>
      </c>
      <c r="B55" t="s" s="417">
        <v>125</v>
      </c>
      <c r="C55" s="561">
        <f>MEDIAN(D55:E55,G55:I55,K55:M55,O55:P55,R55:S55,U55:W55,Y55:Z55)</f>
        <v>3</v>
      </c>
      <c r="D55" s="562">
        <f>IF(D35="High",3)+IF(D35="Medium",2)+IF(D35="Low",1)+IF(D35="NA","0")</f>
        <v>2</v>
      </c>
      <c r="E55" s="562">
        <f>IF(E35="High",3)+IF(E35="Medium",2)+IF(E35="Low",1)+IF(E35="NA","0")</f>
        <v>3</v>
      </c>
      <c r="F55" s="561">
        <f>MEDIAN(D55:E55)</f>
        <v>2.5</v>
      </c>
      <c r="G55" s="562">
        <f>IF(G35="High",3)+IF(G35="Medium",2)+IF(G35="Low",1)+IF(G35="NA","0")</f>
        <v>2</v>
      </c>
      <c r="H55" s="562">
        <f>IF(H35="High",3)+IF(H35="Medium",2)+IF(H35="Low",1)+IF(H35="NA","0")</f>
        <v>3</v>
      </c>
      <c r="I55" s="562">
        <f>IF(I35="High",3)+IF(I35="Medium",2)+IF(I35="Low",1)+IF(I35="NA","0")</f>
        <v>2</v>
      </c>
      <c r="J55" s="561">
        <f>MEDIAN(G55:I55)</f>
        <v>2</v>
      </c>
      <c r="K55" s="562">
        <f>IF(K35="High",3)+IF(K35="Medium",2)+IF(K35="Low",1)+IF(K35="NA","0")</f>
        <v>3</v>
      </c>
      <c r="L55" s="562">
        <f>IF(L35="High",3)+IF(L35="Medium",2)+IF(L35="Low",1)+IF(L35="NA","0")</f>
        <v>3</v>
      </c>
      <c r="M55" s="562">
        <f>IF(M35="High",3)+IF(M35="Medium",2)+IF(M35="Low",1)+IF(M35="NA","0")</f>
        <v>3</v>
      </c>
      <c r="N55" s="561">
        <f>MEDIAN(K55:M55)</f>
        <v>3</v>
      </c>
      <c r="O55" s="562">
        <f>IF(O35="High",3)+IF(O35="Medium",2)+IF(O35="Low",1)+IF(O35="NA","0")</f>
        <v>2</v>
      </c>
      <c r="P55" s="562">
        <f>IF(P35="High",3)+IF(P35="Medium",2)+IF(P35="Low",1)+IF(P35="NA","0")</f>
        <v>3</v>
      </c>
      <c r="Q55" s="561">
        <f>MEDIAN(O55:P55)</f>
        <v>2.5</v>
      </c>
      <c r="R55" s="562">
        <f>IF(R35="High",3)+IF(R35="Medium",2)+IF(R35="Low",1)+IF(R35="NA","0")</f>
        <v>3</v>
      </c>
      <c r="S55" s="562">
        <f>IF(S35="High",3)+IF(S35="Medium",2)+IF(S35="Low",1)+IF(S35="NA","0")</f>
        <v>3</v>
      </c>
      <c r="T55" s="561">
        <f>MEDIAN(R55:S55)</f>
        <v>3</v>
      </c>
      <c r="U55" s="562">
        <f>IF(U35="High",3)+IF(U35="Medium",2)+IF(U35="Low",1)+IF(U35="NA","0")</f>
        <v>3</v>
      </c>
      <c r="V55" s="562">
        <f>IF(V35="High",3)+IF(V35="Medium",2)+IF(V35="Low",1)+IF(V35="NA","0")</f>
        <v>3</v>
      </c>
      <c r="W55" s="562">
        <f>IF(W35="High",3)+IF(W35="Medium",2)+IF(W35="Low",1)+IF(W35="NA","0")</f>
        <v>3</v>
      </c>
      <c r="X55" s="563">
        <f>MEDIAN(U55:W55)</f>
        <v>3</v>
      </c>
      <c r="Y55" s="562">
        <f>IF(Y35="High",3)+IF(Y35="Medium",2)+IF(Y35="Low",1)+IF(Y35="NA","0")</f>
        <v>3</v>
      </c>
      <c r="Z55" s="562">
        <f>IF(Z35="High",3)+IF(Z35="Medium",2)+IF(Z35="Low",1)+IF(Z35="NA","0")</f>
        <v>3</v>
      </c>
      <c r="AA55" s="561">
        <f>MEDIAN(Y55:Z55)</f>
        <v>3</v>
      </c>
      <c r="AB55" s="495">
        <f>SUM(D55:E55,G55:I55,K55:M55,O55:P55,R55:S55,U55:W55,Y55:Z55)</f>
        <v>47</v>
      </c>
    </row>
    <row r="56" ht="26.55" customHeight="1">
      <c r="A56" s="152"/>
      <c r="B56" t="s" s="417">
        <v>126</v>
      </c>
      <c r="C56" s="561">
        <f>MEDIAN(D56:E56,G56:I56,K56:M56,O56:P56,R56:S56,U56:W56,Y56:Z56)</f>
        <v>3</v>
      </c>
      <c r="D56" s="562">
        <f>IF(D36="High",3)+IF(D36="Medium",2)+IF(D36="Low",1)+IF(D36="NA","0")</f>
        <v>2</v>
      </c>
      <c r="E56" s="562">
        <f>IF(E36="High",3)+IF(E36="Medium",2)+IF(E36="Low",1)+IF(E36="NA","0")</f>
        <v>2</v>
      </c>
      <c r="F56" s="561">
        <f>MEDIAN(D56:E56)</f>
        <v>2</v>
      </c>
      <c r="G56" s="562">
        <f>IF(G36="High",3)+IF(G36="Medium",2)+IF(G36="Low",1)+IF(G36="NA","0")</f>
        <v>2</v>
      </c>
      <c r="H56" s="562">
        <f>IF(H36="High",3)+IF(H36="Medium",2)+IF(H36="Low",1)+IF(H36="NA","0")</f>
        <v>3</v>
      </c>
      <c r="I56" s="562">
        <f>IF(I36="High",3)+IF(I36="Medium",2)+IF(I36="Low",1)+IF(I36="NA","0")</f>
        <v>2</v>
      </c>
      <c r="J56" s="561">
        <f>MEDIAN(G56:I56)</f>
        <v>2</v>
      </c>
      <c r="K56" s="562">
        <f>IF(K36="High",3)+IF(K36="Medium",2)+IF(K36="Low",1)+IF(K36="NA","0")</f>
        <v>3</v>
      </c>
      <c r="L56" s="562">
        <f>IF(L36="High",3)+IF(L36="Medium",2)+IF(L36="Low",1)+IF(L36="NA","0")</f>
        <v>2</v>
      </c>
      <c r="M56" s="562">
        <f>IF(M36="High",3)+IF(M36="Medium",2)+IF(M36="Low",1)+IF(M36="NA","0")</f>
        <v>2</v>
      </c>
      <c r="N56" s="561">
        <f>MEDIAN(K56:M56)</f>
        <v>2</v>
      </c>
      <c r="O56" s="562">
        <f>IF(O36="High",3)+IF(O36="Medium",2)+IF(O36="Low",1)+IF(O36="NA","0")</f>
        <v>3</v>
      </c>
      <c r="P56" s="562">
        <f>IF(P36="High",3)+IF(P36="Medium",2)+IF(P36="Low",1)+IF(P36="NA","0")</f>
        <v>2</v>
      </c>
      <c r="Q56" s="561">
        <f>MEDIAN(O56:P56)</f>
        <v>2.5</v>
      </c>
      <c r="R56" s="562">
        <f>IF(R36="High",3)+IF(R36="Medium",2)+IF(R36="Low",1)+IF(R36="NA","0")</f>
        <v>3</v>
      </c>
      <c r="S56" s="562">
        <f>IF(S36="High",3)+IF(S36="Medium",2)+IF(S36="Low",1)+IF(S36="NA","0")</f>
        <v>3</v>
      </c>
      <c r="T56" s="561">
        <f>MEDIAN(R56:S56)</f>
        <v>3</v>
      </c>
      <c r="U56" s="562">
        <f>IF(U36="High",3)+IF(U36="Medium",2)+IF(U36="Low",1)+IF(U36="NA","0")</f>
        <v>3</v>
      </c>
      <c r="V56" s="562">
        <f>IF(V36="High",3)+IF(V36="Medium",2)+IF(V36="Low",1)+IF(V36="NA","0")</f>
        <v>3</v>
      </c>
      <c r="W56" s="562">
        <f>IF(W36="High",3)+IF(W36="Medium",2)+IF(W36="Low",1)+IF(W36="NA","0")</f>
        <v>3</v>
      </c>
      <c r="X56" s="563">
        <f>MEDIAN(U56:W56)</f>
        <v>3</v>
      </c>
      <c r="Y56" s="562">
        <f>IF(Y36="High",3)+IF(Y36="Medium",2)+IF(Y36="Low",1)+IF(Y36="NA","0")</f>
        <v>3</v>
      </c>
      <c r="Z56" s="562">
        <f>IF(Z36="High",3)+IF(Z36="Medium",2)+IF(Z36="Low",1)+IF(Z36="NA","0")</f>
        <v>3</v>
      </c>
      <c r="AA56" s="561">
        <f>MEDIAN(Y56:Z56)</f>
        <v>3</v>
      </c>
      <c r="AB56" s="495">
        <f>SUM(D56:E56,G56:I56,K56:M56,O56:P56,R56:S56,U56:W56,Y56:Z56)</f>
        <v>44</v>
      </c>
    </row>
    <row r="57" ht="26.55" customHeight="1">
      <c r="A57" s="152"/>
      <c r="B57" t="s" s="417">
        <v>127</v>
      </c>
      <c r="C57" s="561">
        <f>MEDIAN(D57:E57,G57:I57,K57:M57,O57:P57,R57:S57,U57:W57,Y57:Z57)</f>
        <v>2</v>
      </c>
      <c r="D57" s="562">
        <f>IF(D37="High",3)+IF(D37="Medium",2)+IF(D37="Low",1)+IF(D37="NA","0")</f>
        <v>2</v>
      </c>
      <c r="E57" s="562">
        <f>IF(E37="High",3)+IF(E37="Medium",2)+IF(E37="Low",1)+IF(E37="NA","0")</f>
        <v>2</v>
      </c>
      <c r="F57" s="561">
        <f>MEDIAN(D57:E57)</f>
        <v>2</v>
      </c>
      <c r="G57" s="562">
        <f>IF(G37="High",3)+IF(G37="Medium",2)+IF(G37="Low",1)+IF(G37="NA","0")</f>
        <v>2</v>
      </c>
      <c r="H57" s="562">
        <f>IF(H37="High",3)+IF(H37="Medium",2)+IF(H37="Low",1)+IF(H37="NA","0")</f>
        <v>3</v>
      </c>
      <c r="I57" s="562">
        <f>IF(I37="High",3)+IF(I37="Medium",2)+IF(I37="Low",1)+IF(I37="NA","0")</f>
        <v>2</v>
      </c>
      <c r="J57" s="561">
        <f>MEDIAN(G57:I57)</f>
        <v>2</v>
      </c>
      <c r="K57" s="562">
        <f>IF(K37="High",3)+IF(K37="Medium",2)+IF(K37="Low",1)+IF(K37="NA","0")</f>
        <v>3</v>
      </c>
      <c r="L57" s="562">
        <f>IF(L37="High",3)+IF(L37="Medium",2)+IF(L37="Low",1)+IF(L37="NA","0")</f>
        <v>2</v>
      </c>
      <c r="M57" s="562">
        <f>IF(M37="High",3)+IF(M37="Medium",2)+IF(M37="Low",1)+IF(M37="NA","0")</f>
        <v>3</v>
      </c>
      <c r="N57" s="561">
        <f>MEDIAN(K57:M57)</f>
        <v>3</v>
      </c>
      <c r="O57" s="562">
        <f>IF(O37="High",3)+IF(O37="Medium",2)+IF(O37="Low",1)+IF(O37="NA","0")</f>
        <v>2</v>
      </c>
      <c r="P57" s="562">
        <f>IF(P37="High",3)+IF(P37="Medium",2)+IF(P37="Low",1)+IF(P37="NA","0")</f>
        <v>2</v>
      </c>
      <c r="Q57" s="561">
        <f>MEDIAN(O57:P57)</f>
        <v>2</v>
      </c>
      <c r="R57" s="562">
        <f>IF(R37="High",3)+IF(R37="Medium",2)+IF(R37="Low",1)+IF(R37="NA","0")</f>
        <v>2</v>
      </c>
      <c r="S57" s="562">
        <f>IF(S37="High",3)+IF(S37="Medium",2)+IF(S37="Low",1)+IF(S37="NA","0")</f>
        <v>2</v>
      </c>
      <c r="T57" s="561">
        <f>MEDIAN(R57:S57)</f>
        <v>2</v>
      </c>
      <c r="U57" s="562">
        <f>IF(U37="High",3)+IF(U37="Medium",2)+IF(U37="Low",1)+IF(U37="NA","0")</f>
        <v>3</v>
      </c>
      <c r="V57" s="562">
        <f>IF(V37="High",3)+IF(V37="Medium",2)+IF(V37="Low",1)+IF(V37="NA","0")</f>
        <v>3</v>
      </c>
      <c r="W57" s="562">
        <f>IF(W37="High",3)+IF(W37="Medium",2)+IF(W37="Low",1)+IF(W37="NA","0")</f>
        <v>3</v>
      </c>
      <c r="X57" s="563">
        <f>MEDIAN(U57:W57)</f>
        <v>3</v>
      </c>
      <c r="Y57" s="562">
        <f>IF(Y37="High",3)+IF(Y37="Medium",2)+IF(Y37="Low",1)+IF(Y37="NA","0")</f>
        <v>3</v>
      </c>
      <c r="Z57" s="562">
        <f>IF(Z37="High",3)+IF(Z37="Medium",2)+IF(Z37="Low",1)+IF(Z37="NA","0")</f>
        <v>3</v>
      </c>
      <c r="AA57" s="561">
        <f>MEDIAN(Y57:Z57)</f>
        <v>3</v>
      </c>
      <c r="AB57" s="495">
        <f>SUM(D57:E57,G57:I57,K57:M57,O57:P57,R57:S57,U57:W57,Y57:Z57)</f>
        <v>42</v>
      </c>
    </row>
    <row r="58" ht="26.55" customHeight="1">
      <c r="A58" s="156"/>
      <c r="B58" t="s" s="417">
        <v>128</v>
      </c>
      <c r="C58" s="561">
        <f>MEDIAN(D58:E58,G58:I58,K58:M58,O58:P58,R58:S58,U58:W58,Y58:Z58)</f>
        <v>3</v>
      </c>
      <c r="D58" s="562">
        <f>IF(D38="High",3)+IF(D38="Medium",2)+IF(D38="Low",1)+IF(D38="NA","0")</f>
        <v>2</v>
      </c>
      <c r="E58" s="562">
        <f>IF(E38="High",3)+IF(E38="Medium",2)+IF(E38="Low",1)+IF(E38="NA","0")</f>
        <v>3</v>
      </c>
      <c r="F58" s="561">
        <f>MEDIAN(D58:E58)</f>
        <v>2.5</v>
      </c>
      <c r="G58" s="562">
        <f>IF(G38="High",3)+IF(G38="Medium",2)+IF(G38="Low",1)+IF(G38="NA","0")</f>
        <v>2</v>
      </c>
      <c r="H58" s="562">
        <f>IF(H38="High",3)+IF(H38="Medium",2)+IF(H38="Low",1)+IF(H38="NA","0")</f>
        <v>3</v>
      </c>
      <c r="I58" s="562">
        <f>IF(I38="High",3)+IF(I38="Medium",2)+IF(I38="Low",1)+IF(I38="NA","0")</f>
        <v>2</v>
      </c>
      <c r="J58" s="561">
        <f>MEDIAN(G58:I58)</f>
        <v>2</v>
      </c>
      <c r="K58" s="562">
        <f>IF(K38="High",3)+IF(K38="Medium",2)+IF(K38="Low",1)+IF(K38="NA","0")</f>
        <v>3</v>
      </c>
      <c r="L58" s="562">
        <f>IF(L38="High",3)+IF(L38="Medium",2)+IF(L38="Low",1)+IF(L38="NA","0")</f>
        <v>3</v>
      </c>
      <c r="M58" s="562">
        <f>IF(M38="High",3)+IF(M38="Medium",2)+IF(M38="Low",1)+IF(M38="NA","0")</f>
        <v>2</v>
      </c>
      <c r="N58" s="561">
        <f>MEDIAN(K58:M58)</f>
        <v>3</v>
      </c>
      <c r="O58" s="562">
        <f>IF(O38="High",3)+IF(O38="Medium",2)+IF(O38="Low",1)+IF(O38="NA","0")</f>
        <v>2</v>
      </c>
      <c r="P58" s="562">
        <f>IF(P38="High",3)+IF(P38="Medium",2)+IF(P38="Low",1)+IF(P38="NA","0")</f>
        <v>2</v>
      </c>
      <c r="Q58" s="561">
        <f>MEDIAN(O58:P58)</f>
        <v>2</v>
      </c>
      <c r="R58" s="562">
        <f>IF(R38="High",3)+IF(R38="Medium",2)+IF(R38="Low",1)+IF(R38="NA","0")</f>
        <v>3</v>
      </c>
      <c r="S58" s="562">
        <f>IF(S38="High",3)+IF(S38="Medium",2)+IF(S38="Low",1)+IF(S38="NA","0")</f>
        <v>2</v>
      </c>
      <c r="T58" s="561">
        <f>MEDIAN(R58:S58)</f>
        <v>2.5</v>
      </c>
      <c r="U58" s="562">
        <f>IF(U38="High",3)+IF(U38="Medium",2)+IF(U38="Low",1)+IF(U38="NA","0")</f>
        <v>2</v>
      </c>
      <c r="V58" s="562">
        <f>IF(V38="High",3)+IF(V38="Medium",2)+IF(V38="Low",1)+IF(V38="NA","0")</f>
        <v>3</v>
      </c>
      <c r="W58" s="562">
        <f>IF(W38="High",3)+IF(W38="Medium",2)+IF(W38="Low",1)+IF(W38="NA","0")</f>
        <v>3</v>
      </c>
      <c r="X58" s="563">
        <f>MEDIAN(U58:W58)</f>
        <v>3</v>
      </c>
      <c r="Y58" s="562">
        <f>IF(Y38="High",3)+IF(Y38="Medium",2)+IF(Y38="Low",1)+IF(Y38="NA","0")</f>
        <v>3</v>
      </c>
      <c r="Z58" s="562">
        <f>IF(Z38="High",3)+IF(Z38="Medium",2)+IF(Z38="Low",1)+IF(Z38="NA","0")</f>
        <v>3</v>
      </c>
      <c r="AA58" s="561">
        <f>MEDIAN(Y58:Z58)</f>
        <v>3</v>
      </c>
      <c r="AB58" s="495">
        <f>SUM(D58:E58,G58:I58,K58:M58,O58:P58,R58:S58,U58:W58,Y58:Z58)</f>
        <v>43</v>
      </c>
    </row>
    <row r="59" ht="39.55" customHeight="1">
      <c r="A59" t="s" s="160">
        <v>129</v>
      </c>
      <c r="B59" t="s" s="427">
        <v>130</v>
      </c>
      <c r="C59" s="561">
        <f>MEDIAN(D59:E59,G59:I59,K59:M59,O59:P59,R59:S59,U59:W59,Y59:Z59)</f>
        <v>3</v>
      </c>
      <c r="D59" s="564">
        <f>IF(D39="High",3)+IF(D39="Medium",2)+IF(D39="Low",1)+IF(D39="NA","0")</f>
        <v>1</v>
      </c>
      <c r="E59" s="564">
        <f>IF(E39="High",3)+IF(E39="Medium",2)+IF(E39="Low",1)+IF(E39="NA","0")</f>
        <v>1</v>
      </c>
      <c r="F59" s="561">
        <f>MEDIAN(D59:E59)</f>
        <v>1</v>
      </c>
      <c r="G59" s="564">
        <f>IF(G39="High",3)+IF(G39="Medium",2)+IF(G39="Low",1)+IF(G39="NA","0")</f>
        <v>2</v>
      </c>
      <c r="H59" s="564">
        <f>IF(H39="High",3)+IF(H39="Medium",2)+IF(H39="Low",1)+IF(H39="NA","0")</f>
        <v>3</v>
      </c>
      <c r="I59" s="564">
        <f>IF(I39="High",3)+IF(I39="Medium",2)+IF(I39="Low",1)+IF(I39="NA","0")</f>
        <v>2</v>
      </c>
      <c r="J59" s="561">
        <f>MEDIAN(G59:I59)</f>
        <v>2</v>
      </c>
      <c r="K59" s="564">
        <f>IF(K39="High",3)+IF(K39="Medium",2)+IF(K39="Low",1)+IF(K39="NA","0")</f>
        <v>2</v>
      </c>
      <c r="L59" s="564">
        <f>IF(L39="High",3)+IF(L39="Medium",2)+IF(L39="Low",1)+IF(L39="NA","0")</f>
        <v>3</v>
      </c>
      <c r="M59" s="564">
        <f>IF(M39="High",3)+IF(M39="Medium",2)+IF(M39="Low",1)+IF(M39="NA","0")</f>
        <v>3</v>
      </c>
      <c r="N59" s="561">
        <f>MEDIAN(K59:M59)</f>
        <v>3</v>
      </c>
      <c r="O59" s="564">
        <f>IF(O39="High",3)+IF(O39="Medium",2)+IF(O39="Low",1)+IF(O39="NA","0")</f>
        <v>1</v>
      </c>
      <c r="P59" s="564">
        <f>IF(P39="High",3)+IF(P39="Medium",2)+IF(P39="Low",1)+IF(P39="NA","0")</f>
        <v>2</v>
      </c>
      <c r="Q59" s="561">
        <f>MEDIAN(O59:P59)</f>
        <v>1.5</v>
      </c>
      <c r="R59" s="564">
        <f>IF(R39="High",3)+IF(R39="Medium",2)+IF(R39="Low",1)+IF(R39="NA","0")</f>
        <v>3</v>
      </c>
      <c r="S59" s="564">
        <f>IF(S39="High",3)+IF(S39="Medium",2)+IF(S39="Low",1)+IF(S39="NA","0")</f>
        <v>3</v>
      </c>
      <c r="T59" s="561">
        <f>MEDIAN(R59:S59)</f>
        <v>3</v>
      </c>
      <c r="U59" s="564">
        <f>IF(U39="High",3)+IF(U39="Medium",2)+IF(U39="Low",1)+IF(U39="NA","0")</f>
        <v>2</v>
      </c>
      <c r="V59" s="564">
        <f>IF(V39="High",3)+IF(V39="Medium",2)+IF(V39="Low",1)+IF(V39="NA","0")</f>
        <v>3</v>
      </c>
      <c r="W59" s="564">
        <f>IF(W39="High",3)+IF(W39="Medium",2)+IF(W39="Low",1)+IF(W39="NA","0")</f>
        <v>3</v>
      </c>
      <c r="X59" s="563">
        <f>MEDIAN(U59:W59)</f>
        <v>3</v>
      </c>
      <c r="Y59" s="564">
        <f>IF(Y39="High",3)+IF(Y39="Medium",2)+IF(Y39="Low",1)+IF(Y39="NA","0")</f>
        <v>3</v>
      </c>
      <c r="Z59" s="564">
        <f>IF(Z39="High",3)+IF(Z39="Medium",2)+IF(Z39="Low",1)+IF(Z39="NA","0")</f>
        <v>3</v>
      </c>
      <c r="AA59" s="561">
        <f>MEDIAN(Y59:Z59)</f>
        <v>3</v>
      </c>
      <c r="AB59" s="495">
        <f>SUM(D59:E59,G59:I59,K59:M59,O59:P59,R59:S59,U59:W59,Y59:Z59)</f>
        <v>40</v>
      </c>
    </row>
    <row r="60" ht="13.75" customHeight="1">
      <c r="A60" s="152"/>
      <c r="B60" t="s" s="427">
        <v>131</v>
      </c>
      <c r="C60" s="561">
        <f>MEDIAN(D60:E60,G60:I60,K60:M60,O60:P60,R60:S60,U60:W60,Y60:Z60)</f>
        <v>2</v>
      </c>
      <c r="D60" s="564">
        <f>IF(D40="High",3)+IF(D40="Medium",2)+IF(D40="Low",1)+IF(D40="NA","0")</f>
        <v>1</v>
      </c>
      <c r="E60" s="564">
        <f>IF(E40="High",3)+IF(E40="Medium",2)+IF(E40="Low",1)+IF(E40="NA","0")</f>
        <v>1</v>
      </c>
      <c r="F60" s="561">
        <f>MEDIAN(D60:E60)</f>
        <v>1</v>
      </c>
      <c r="G60" s="564">
        <f>IF(G40="High",3)+IF(G40="Medium",2)+IF(G40="Low",1)+IF(G40="NA","0")</f>
        <v>2</v>
      </c>
      <c r="H60" s="564">
        <f>IF(H40="High",3)+IF(H40="Medium",2)+IF(H40="Low",1)+IF(H40="NA","0")</f>
        <v>2</v>
      </c>
      <c r="I60" s="564">
        <f>IF(I40="High",3)+IF(I40="Medium",2)+IF(I40="Low",1)+IF(I40="NA","0")</f>
        <v>2</v>
      </c>
      <c r="J60" s="561">
        <f>MEDIAN(G60:I60)</f>
        <v>2</v>
      </c>
      <c r="K60" s="564">
        <f>IF(K40="High",3)+IF(K40="Medium",2)+IF(K40="Low",1)+IF(K40="NA","0")</f>
        <v>2</v>
      </c>
      <c r="L60" s="564">
        <f>IF(L40="High",3)+IF(L40="Medium",2)+IF(L40="Low",1)+IF(L40="NA","0")</f>
        <v>3</v>
      </c>
      <c r="M60" s="564">
        <f>IF(M40="High",3)+IF(M40="Medium",2)+IF(M40="Low",1)+IF(M40="NA","0")</f>
        <v>2</v>
      </c>
      <c r="N60" s="561">
        <f>MEDIAN(K60:M60)</f>
        <v>2</v>
      </c>
      <c r="O60" s="564">
        <f>IF(O40="High",3)+IF(O40="Medium",2)+IF(O40="Low",1)+IF(O40="NA","0")</f>
        <v>1</v>
      </c>
      <c r="P60" s="564">
        <f>IF(P40="High",3)+IF(P40="Medium",2)+IF(P40="Low",1)+IF(P40="NA","0")</f>
        <v>2</v>
      </c>
      <c r="Q60" s="561">
        <f>MEDIAN(O60:P60)</f>
        <v>1.5</v>
      </c>
      <c r="R60" s="564">
        <f>IF(R40="High",3)+IF(R40="Medium",2)+IF(R40="Low",1)+IF(R40="NA","0")</f>
        <v>2</v>
      </c>
      <c r="S60" s="564">
        <f>IF(S40="High",3)+IF(S40="Medium",2)+IF(S40="Low",1)+IF(S40="NA","0")</f>
        <v>2</v>
      </c>
      <c r="T60" s="561">
        <f>MEDIAN(R60:S60)</f>
        <v>2</v>
      </c>
      <c r="U60" s="564">
        <f>IF(U40="High",3)+IF(U40="Medium",2)+IF(U40="Low",1)+IF(U40="NA","0")</f>
        <v>2</v>
      </c>
      <c r="V60" s="564">
        <f>IF(V40="High",3)+IF(V40="Medium",2)+IF(V40="Low",1)+IF(V40="NA","0")</f>
        <v>3</v>
      </c>
      <c r="W60" s="564">
        <f>IF(W40="High",3)+IF(W40="Medium",2)+IF(W40="Low",1)+IF(W40="NA","0")</f>
        <v>2</v>
      </c>
      <c r="X60" s="563">
        <f>MEDIAN(U60:W60)</f>
        <v>2</v>
      </c>
      <c r="Y60" s="564">
        <f>IF(Y40="High",3)+IF(Y40="Medium",2)+IF(Y40="Low",1)+IF(Y40="NA","0")</f>
        <v>3</v>
      </c>
      <c r="Z60" s="564">
        <f>IF(Z40="High",3)+IF(Z40="Medium",2)+IF(Z40="Low",1)+IF(Z40="NA","0")</f>
        <v>3</v>
      </c>
      <c r="AA60" s="561">
        <f>MEDIAN(Y60:Z60)</f>
        <v>3</v>
      </c>
      <c r="AB60" s="495">
        <f>SUM(D60:E60,G60:I60,K60:M60,O60:P60,R60:S60,U60:W60,Y60:Z60)</f>
        <v>35</v>
      </c>
    </row>
    <row r="61" ht="26.55" customHeight="1">
      <c r="A61" s="156"/>
      <c r="B61" t="s" s="427">
        <v>132</v>
      </c>
      <c r="C61" s="561">
        <f>MEDIAN(D61:E61,G61:I61,K61:M61,O61:P61,R61:S61,U61:W61,Y61:Z61)</f>
        <v>2</v>
      </c>
      <c r="D61" s="564">
        <f>IF(D41="High",3)+IF(D41="Medium",2)+IF(D41="Low",1)+IF(D41="NA","0")</f>
        <v>1</v>
      </c>
      <c r="E61" s="564">
        <f>IF(E41="High",3)+IF(E41="Medium",2)+IF(E41="Low",1)+IF(E41="NA","0")</f>
        <v>1</v>
      </c>
      <c r="F61" s="561">
        <f>MEDIAN(D61:E61)</f>
        <v>1</v>
      </c>
      <c r="G61" s="564">
        <f>IF(G41="High",3)+IF(G41="Medium",2)+IF(G41="Low",1)+IF(G41="NA","0")</f>
        <v>2</v>
      </c>
      <c r="H61" s="564">
        <f>IF(H41="High",3)+IF(H41="Medium",2)+IF(H41="Low",1)+IF(H41="NA","0")</f>
        <v>3</v>
      </c>
      <c r="I61" s="564">
        <f>IF(I41="High",3)+IF(I41="Medium",2)+IF(I41="Low",1)+IF(I41="NA","0")</f>
        <v>2</v>
      </c>
      <c r="J61" s="561">
        <f>MEDIAN(G61:I61)</f>
        <v>2</v>
      </c>
      <c r="K61" s="564">
        <f>IF(K41="High",3)+IF(K41="Medium",2)+IF(K41="Low",1)+IF(K41="NA","0")</f>
        <v>2</v>
      </c>
      <c r="L61" s="564">
        <f>IF(L41="High",3)+IF(L41="Medium",2)+IF(L41="Low",1)+IF(L41="NA","0")</f>
        <v>1</v>
      </c>
      <c r="M61" s="564">
        <f>IF(M41="High",3)+IF(M41="Medium",2)+IF(M41="Low",1)+IF(M41="NA","0")</f>
        <v>2</v>
      </c>
      <c r="N61" s="561">
        <f>MEDIAN(K61:M61)</f>
        <v>2</v>
      </c>
      <c r="O61" s="564">
        <f>IF(O41="High",3)+IF(O41="Medium",2)+IF(O41="Low",1)+IF(O41="NA","0")</f>
        <v>2</v>
      </c>
      <c r="P61" s="564">
        <f>IF(P41="High",3)+IF(P41="Medium",2)+IF(P41="Low",1)+IF(P41="NA","0")</f>
        <v>2</v>
      </c>
      <c r="Q61" s="561">
        <f>MEDIAN(O61:P61)</f>
        <v>2</v>
      </c>
      <c r="R61" s="564">
        <f>IF(R41="High",3)+IF(R41="Medium",2)+IF(R41="Low",1)+IF(R41="NA","0")</f>
        <v>2</v>
      </c>
      <c r="S61" s="564">
        <f>IF(S41="High",3)+IF(S41="Medium",2)+IF(S41="Low",1)+IF(S41="NA","0")</f>
        <v>3</v>
      </c>
      <c r="T61" s="561">
        <f>MEDIAN(R61:S61)</f>
        <v>2.5</v>
      </c>
      <c r="U61" s="564">
        <f>IF(U41="High",3)+IF(U41="Medium",2)+IF(U41="Low",1)+IF(U41="NA","0")</f>
        <v>1</v>
      </c>
      <c r="V61" s="564">
        <f>IF(V41="High",3)+IF(V41="Medium",2)+IF(V41="Low",1)+IF(V41="NA","0")</f>
        <v>3</v>
      </c>
      <c r="W61" s="564">
        <f>IF(W41="High",3)+IF(W41="Medium",2)+IF(W41="Low",1)+IF(W41="NA","0")</f>
        <v>3</v>
      </c>
      <c r="X61" s="563">
        <f>MEDIAN(U61:W61)</f>
        <v>3</v>
      </c>
      <c r="Y61" s="564">
        <f>IF(Y41="High",3)+IF(Y41="Medium",2)+IF(Y41="Low",1)+IF(Y41="NA","0")</f>
        <v>3</v>
      </c>
      <c r="Z61" s="564">
        <f>IF(Z41="High",3)+IF(Z41="Medium",2)+IF(Z41="Low",1)+IF(Z41="NA","0")</f>
        <v>3</v>
      </c>
      <c r="AA61" s="561">
        <f>MEDIAN(Y61:Z61)</f>
        <v>3</v>
      </c>
      <c r="AB61" s="495">
        <f>SUM(D61:E61,G61:I61,K61:M61,O61:P61,R61:S61,U61:W61,Y61:Z61)</f>
        <v>36</v>
      </c>
    </row>
    <row r="62" ht="13.75" customHeight="1">
      <c r="A62" t="s" s="174">
        <v>134</v>
      </c>
      <c r="B62" t="s" s="433">
        <v>135</v>
      </c>
      <c r="C62" s="561">
        <f>MEDIAN(D62:E62,G62:I62,K62:M62,O62:P62,R62:S62,U62:W62,Y62:Z62)</f>
        <v>2</v>
      </c>
      <c r="D62" s="565">
        <f>IF(D42="High",3)+IF(D42="Medium",2)+IF(D42="Low",1)+IF(D42="NA","0")</f>
        <v>2</v>
      </c>
      <c r="E62" s="565">
        <f>IF(E42="High",3)+IF(E42="Medium",2)+IF(E42="Low",1)+IF(E42="NA","0")</f>
        <v>1</v>
      </c>
      <c r="F62" s="561">
        <f>MEDIAN(D62:E62)</f>
        <v>1.5</v>
      </c>
      <c r="G62" s="565">
        <f>IF(G42="High",3)+IF(G42="Medium",2)+IF(G42="Low",1)+IF(G42="NA","0")</f>
        <v>2</v>
      </c>
      <c r="H62" s="565">
        <f>IF(H42="High",3)+IF(H42="Medium",2)+IF(H42="Low",1)+IF(H42="NA","0")</f>
        <v>3</v>
      </c>
      <c r="I62" s="565">
        <f>IF(I42="High",3)+IF(I42="Medium",2)+IF(I42="Low",1)+IF(I42="NA","0")</f>
        <v>2</v>
      </c>
      <c r="J62" s="561">
        <f>MEDIAN(G62:I62)</f>
        <v>2</v>
      </c>
      <c r="K62" s="565">
        <f>IF(K42="High",3)+IF(K42="Medium",2)+IF(K42="Low",1)+IF(K42="NA","0")</f>
        <v>3</v>
      </c>
      <c r="L62" s="565">
        <f>IF(L42="High",3)+IF(L42="Medium",2)+IF(L42="Low",1)+IF(L42="NA","0")</f>
        <v>1</v>
      </c>
      <c r="M62" s="565">
        <f>IF(M42="High",3)+IF(M42="Medium",2)+IF(M42="Low",1)+IF(M42="NA","0")</f>
        <v>3</v>
      </c>
      <c r="N62" s="561">
        <f>MEDIAN(K62:M62)</f>
        <v>3</v>
      </c>
      <c r="O62" s="565">
        <f>IF(O42="High",3)+IF(O42="Medium",2)+IF(O42="Low",1)+IF(O42="NA","0")</f>
        <v>2</v>
      </c>
      <c r="P62" s="565">
        <f>IF(P42="High",3)+IF(P42="Medium",2)+IF(P42="Low",1)+IF(P42="NA","0")</f>
        <v>2</v>
      </c>
      <c r="Q62" s="561">
        <f>MEDIAN(O62:P62)</f>
        <v>2</v>
      </c>
      <c r="R62" s="565">
        <f>IF(R42="High",3)+IF(R42="Medium",2)+IF(R42="Low",1)+IF(R42="NA","0")</f>
        <v>3</v>
      </c>
      <c r="S62" s="565">
        <f>IF(S42="High",3)+IF(S42="Medium",2)+IF(S42="Low",1)+IF(S42="NA","0")</f>
        <v>2</v>
      </c>
      <c r="T62" s="561">
        <f>MEDIAN(R62:S62)</f>
        <v>2.5</v>
      </c>
      <c r="U62" s="565">
        <f>IF(U42="High",3)+IF(U42="Medium",2)+IF(U42="Low",1)+IF(U42="NA","0")</f>
        <v>2</v>
      </c>
      <c r="V62" s="565">
        <f>IF(V42="High",3)+IF(V42="Medium",2)+IF(V42="Low",1)+IF(V42="NA","0")</f>
        <v>3</v>
      </c>
      <c r="W62" s="565">
        <f>IF(W42="High",3)+IF(W42="Medium",2)+IF(W42="Low",1)+IF(W42="NA","0")</f>
        <v>3</v>
      </c>
      <c r="X62" s="563">
        <f>MEDIAN(U62:W62)</f>
        <v>3</v>
      </c>
      <c r="Y62" s="565">
        <f>IF(Y42="High",3)+IF(Y42="Medium",2)+IF(Y42="Low",1)+IF(Y42="NA","0")</f>
        <v>2</v>
      </c>
      <c r="Z62" s="565">
        <f>IF(Z42="High",3)+IF(Z42="Medium",2)+IF(Z42="Low",1)+IF(Z42="NA","0")</f>
        <v>3</v>
      </c>
      <c r="AA62" s="561">
        <f>MEDIAN(Y62:Z62)</f>
        <v>2.5</v>
      </c>
      <c r="AB62" s="495">
        <f>SUM(D62:E62,G62:I62,K62:M62,O62:P62,R62:S62,U62:W62,Y62:Z62)</f>
        <v>39</v>
      </c>
    </row>
    <row r="63" ht="26.55" customHeight="1">
      <c r="A63" s="152"/>
      <c r="B63" t="s" s="433">
        <v>136</v>
      </c>
      <c r="C63" s="561">
        <f>MEDIAN(D63:E63,G63:I63,K63:M63,O63:P63,R63:S63,U63:W63,Y63:Z63)</f>
        <v>2</v>
      </c>
      <c r="D63" s="565">
        <f>IF(D43="High",3)+IF(D43="Medium",2)+IF(D43="Low",1)+IF(D43="NA","0")</f>
        <v>2</v>
      </c>
      <c r="E63" s="565">
        <f>IF(E43="High",3)+IF(E43="Medium",2)+IF(E43="Low",1)+IF(E43="NA","0")</f>
        <v>1</v>
      </c>
      <c r="F63" s="561">
        <f>MEDIAN(D63:E63)</f>
        <v>1.5</v>
      </c>
      <c r="G63" s="565">
        <f>IF(G43="High",3)+IF(G43="Medium",2)+IF(G43="Low",1)+IF(G43="NA","0")</f>
        <v>2</v>
      </c>
      <c r="H63" s="565">
        <f>IF(H43="High",3)+IF(H43="Medium",2)+IF(H43="Low",1)+IF(H43="NA","0")</f>
        <v>3</v>
      </c>
      <c r="I63" s="565">
        <f>IF(I43="High",3)+IF(I43="Medium",2)+IF(I43="Low",1)+IF(I43="NA","0")</f>
        <v>2</v>
      </c>
      <c r="J63" s="561">
        <f>MEDIAN(G63:I63)</f>
        <v>2</v>
      </c>
      <c r="K63" s="565">
        <f>IF(K43="High",3)+IF(K43="Medium",2)+IF(K43="Low",1)+IF(K43="NA","0")</f>
        <v>3</v>
      </c>
      <c r="L63" s="565">
        <f>IF(L43="High",3)+IF(L43="Medium",2)+IF(L43="Low",1)+IF(L43="NA","0")</f>
        <v>2</v>
      </c>
      <c r="M63" s="565">
        <f>IF(M43="High",3)+IF(M43="Medium",2)+IF(M43="Low",1)+IF(M43="NA","0")</f>
        <v>3</v>
      </c>
      <c r="N63" s="561">
        <f>MEDIAN(K63:M63)</f>
        <v>3</v>
      </c>
      <c r="O63" s="565">
        <f>IF(O43="High",3)+IF(O43="Medium",2)+IF(O43="Low",1)+IF(O43="NA","0")</f>
        <v>2</v>
      </c>
      <c r="P63" s="565">
        <f>IF(P43="High",3)+IF(P43="Medium",2)+IF(P43="Low",1)+IF(P43="NA","0")</f>
        <v>1</v>
      </c>
      <c r="Q63" s="561">
        <f>MEDIAN(O63:P63)</f>
        <v>1.5</v>
      </c>
      <c r="R63" s="565">
        <f>IF(R43="High",3)+IF(R43="Medium",2)+IF(R43="Low",1)+IF(R43="NA","0")</f>
        <v>2</v>
      </c>
      <c r="S63" s="565">
        <f>IF(S43="High",3)+IF(S43="Medium",2)+IF(S43="Low",1)+IF(S43="NA","0")</f>
        <v>3</v>
      </c>
      <c r="T63" s="561">
        <f>MEDIAN(R63:S63)</f>
        <v>2.5</v>
      </c>
      <c r="U63" s="565">
        <f>IF(U43="High",3)+IF(U43="Medium",2)+IF(U43="Low",1)+IF(U43="NA","0")</f>
        <v>2</v>
      </c>
      <c r="V63" s="565">
        <f>IF(V43="High",3)+IF(V43="Medium",2)+IF(V43="Low",1)+IF(V43="NA","0")</f>
        <v>3</v>
      </c>
      <c r="W63" s="565">
        <f>IF(W43="High",3)+IF(W43="Medium",2)+IF(W43="Low",1)+IF(W43="NA","0")</f>
        <v>2</v>
      </c>
      <c r="X63" s="563">
        <f>MEDIAN(U63:W63)</f>
        <v>2</v>
      </c>
      <c r="Y63" s="565">
        <f>IF(Y43="High",3)+IF(Y43="Medium",2)+IF(Y43="Low",1)+IF(Y43="NA","0")</f>
        <v>2</v>
      </c>
      <c r="Z63" s="565">
        <f>IF(Z43="High",3)+IF(Z43="Medium",2)+IF(Z43="Low",1)+IF(Z43="NA","0")</f>
        <v>3</v>
      </c>
      <c r="AA63" s="561">
        <f>MEDIAN(Y63:Z63)</f>
        <v>2.5</v>
      </c>
      <c r="AB63" s="495">
        <f>SUM(D63:E63,G63:I63,K63:M63,O63:P63,R63:S63,U63:W63,Y63:Z63)</f>
        <v>38</v>
      </c>
    </row>
    <row r="64" ht="26.55" customHeight="1">
      <c r="A64" s="156"/>
      <c r="B64" t="s" s="433">
        <v>137</v>
      </c>
      <c r="C64" s="561">
        <f>MEDIAN(D64:E64,G64:I64,K64:M64,O64:P64,R64:S64,U64:W64,Y64:Z64)</f>
        <v>2</v>
      </c>
      <c r="D64" s="565">
        <f>IF(D44="High",3)+IF(D44="Medium",2)+IF(D44="Low",1)+IF(D44="NA","0")</f>
        <v>2</v>
      </c>
      <c r="E64" s="565">
        <f>IF(E44="High",3)+IF(E44="Medium",2)+IF(E44="Low",1)+IF(E44="NA","0")</f>
        <v>1</v>
      </c>
      <c r="F64" s="561">
        <f>MEDIAN(D64:E64)</f>
        <v>1.5</v>
      </c>
      <c r="G64" s="565">
        <f>IF(G44="High",3)+IF(G44="Medium",2)+IF(G44="Low",1)+IF(G44="NA","0")</f>
        <v>2</v>
      </c>
      <c r="H64" s="565">
        <f>IF(H44="High",3)+IF(H44="Medium",2)+IF(H44="Low",1)+IF(H44="NA","0")</f>
        <v>3</v>
      </c>
      <c r="I64" s="565">
        <f>IF(I44="High",3)+IF(I44="Medium",2)+IF(I44="Low",1)+IF(I44="NA","0")</f>
        <v>2</v>
      </c>
      <c r="J64" s="561">
        <f>MEDIAN(G64:I64)</f>
        <v>2</v>
      </c>
      <c r="K64" s="565">
        <f>IF(K44="High",3)+IF(K44="Medium",2)+IF(K44="Low",1)+IF(K44="NA","0")</f>
        <v>2</v>
      </c>
      <c r="L64" s="565">
        <f>IF(L44="High",3)+IF(L44="Medium",2)+IF(L44="Low",1)+IF(L44="NA","0")</f>
        <v>2</v>
      </c>
      <c r="M64" s="565">
        <f>IF(M44="High",3)+IF(M44="Medium",2)+IF(M44="Low",1)+IF(M44="NA","0")</f>
        <v>2</v>
      </c>
      <c r="N64" s="561">
        <f>MEDIAN(K64:M64)</f>
        <v>2</v>
      </c>
      <c r="O64" s="565">
        <f>IF(O44="High",3)+IF(O44="Medium",2)+IF(O44="Low",1)+IF(O44="NA","0")</f>
        <v>2</v>
      </c>
      <c r="P64" s="565">
        <f>IF(P44="High",3)+IF(P44="Medium",2)+IF(P44="Low",1)+IF(P44="NA","0")</f>
        <v>3</v>
      </c>
      <c r="Q64" s="561">
        <f>MEDIAN(O64:P64)</f>
        <v>2.5</v>
      </c>
      <c r="R64" s="565">
        <f>IF(R44="High",3)+IF(R44="Medium",2)+IF(R44="Low",1)+IF(R44="NA","0")</f>
        <v>2</v>
      </c>
      <c r="S64" s="565">
        <f>IF(S44="High",3)+IF(S44="Medium",2)+IF(S44="Low",1)+IF(S44="NA","0")</f>
        <v>3</v>
      </c>
      <c r="T64" s="561">
        <f>MEDIAN(R64:S64)</f>
        <v>2.5</v>
      </c>
      <c r="U64" s="565">
        <f>IF(U44="High",3)+IF(U44="Medium",2)+IF(U44="Low",1)+IF(U44="NA","0")</f>
        <v>2</v>
      </c>
      <c r="V64" s="565">
        <f>IF(V44="High",3)+IF(V44="Medium",2)+IF(V44="Low",1)+IF(V44="NA","0")</f>
        <v>3</v>
      </c>
      <c r="W64" s="565">
        <f>IF(W44="High",3)+IF(W44="Medium",2)+IF(W44="Low",1)+IF(W44="NA","0")</f>
        <v>3</v>
      </c>
      <c r="X64" s="563">
        <f>MEDIAN(U64:W64)</f>
        <v>3</v>
      </c>
      <c r="Y64" s="565">
        <f>IF(Y44="High",3)+IF(Y44="Medium",2)+IF(Y44="Low",1)+IF(Y44="NA","0")</f>
        <v>2</v>
      </c>
      <c r="Z64" s="565">
        <f>IF(Z44="High",3)+IF(Z44="Medium",2)+IF(Z44="Low",1)+IF(Z44="NA","0")</f>
        <v>3</v>
      </c>
      <c r="AA64" s="561">
        <f>MEDIAN(Y64:Z64)</f>
        <v>2.5</v>
      </c>
      <c r="AB64" s="495">
        <f>SUM(D64:E64,G64:I64,K64:M64,O64:P64,R64:S64,U64:W64,Y64:Z64)</f>
        <v>39</v>
      </c>
    </row>
    <row r="65" ht="39.55" customHeight="1">
      <c r="A65" t="s" s="191">
        <v>138</v>
      </c>
      <c r="B65" t="s" s="439">
        <v>139</v>
      </c>
      <c r="C65" s="561">
        <f>MEDIAN(D65:E65,G65:I65,K65:M65,O65:P65,R65:S65,U65:W65,Y65:Z65)</f>
        <v>2</v>
      </c>
      <c r="D65" s="566">
        <f>IF(D45="High",3)+IF(D45="Medium",2)+IF(D45="Low",1)+IF(D45="NA","0")</f>
        <v>1</v>
      </c>
      <c r="E65" s="566">
        <f>IF(E45="High",3)+IF(E45="Medium",2)+IF(E45="Low",1)+IF(E45="NA","0")</f>
        <v>1</v>
      </c>
      <c r="F65" s="561">
        <f>MEDIAN(D65:E65)</f>
        <v>1</v>
      </c>
      <c r="G65" s="566">
        <f>IF(G45="High",3)+IF(G45="Medium",2)+IF(G45="Low",1)+IF(G45="NA","0")</f>
        <v>2</v>
      </c>
      <c r="H65" s="566">
        <f>IF(H45="High",3)+IF(H45="Medium",2)+IF(H45="Low",1)+IF(H45="NA","0")</f>
        <v>3</v>
      </c>
      <c r="I65" s="566">
        <f>IF(I45="High",3)+IF(I45="Medium",2)+IF(I45="Low",1)+IF(I45="NA","0")</f>
        <v>2</v>
      </c>
      <c r="J65" s="561">
        <f>MEDIAN(G65:I65)</f>
        <v>2</v>
      </c>
      <c r="K65" s="566">
        <f>IF(K45="High",3)+IF(K45="Medium",2)+IF(K45="Low",1)+IF(K45="NA","0")</f>
        <v>2</v>
      </c>
      <c r="L65" s="566">
        <f>IF(L45="High",3)+IF(L45="Medium",2)+IF(L45="Low",1)+IF(L45="NA","0")</f>
        <v>2</v>
      </c>
      <c r="M65" s="566">
        <f>IF(M45="High",3)+IF(M45="Medium",2)+IF(M45="Low",1)+IF(M45="NA","0")</f>
        <v>2</v>
      </c>
      <c r="N65" s="561">
        <f>MEDIAN(K65:M65)</f>
        <v>2</v>
      </c>
      <c r="O65" s="566">
        <f>IF(O45="High",3)+IF(O45="Medium",2)+IF(O45="Low",1)+IF(O45="NA","0")</f>
        <v>3</v>
      </c>
      <c r="P65" s="566">
        <f>IF(P45="High",3)+IF(P45="Medium",2)+IF(P45="Low",1)+IF(P45="NA","0")</f>
        <v>0</v>
      </c>
      <c r="Q65" s="561">
        <f>MEDIAN(O65:P65)</f>
        <v>1.5</v>
      </c>
      <c r="R65" s="566">
        <f>IF(R45="High",3)+IF(R45="Medium",2)+IF(R45="Low",1)+IF(R45="NA","0")</f>
        <v>2</v>
      </c>
      <c r="S65" s="566">
        <f>IF(S45="High",3)+IF(S45="Medium",2)+IF(S45="Low",1)+IF(S45="NA","0")</f>
        <v>2</v>
      </c>
      <c r="T65" s="561">
        <f>MEDIAN(R65:S65)</f>
        <v>2</v>
      </c>
      <c r="U65" s="566">
        <f>IF(U45="High",3)+IF(U45="Medium",2)+IF(U45="Low",1)+IF(U45="NA","0")</f>
        <v>2</v>
      </c>
      <c r="V65" s="566">
        <f>IF(V45="High",3)+IF(V45="Medium",2)+IF(V45="Low",1)+IF(V45="NA","0")</f>
        <v>3</v>
      </c>
      <c r="W65" s="566">
        <f>IF(W45="High",3)+IF(W45="Medium",2)+IF(W45="Low",1)+IF(W45="NA","0")</f>
        <v>3</v>
      </c>
      <c r="X65" s="563">
        <f>MEDIAN(U65:W65)</f>
        <v>3</v>
      </c>
      <c r="Y65" s="566">
        <f>IF(Y45="High",3)+IF(Y45="Medium",2)+IF(Y45="Low",1)+IF(Y45="NA","0")</f>
        <v>2</v>
      </c>
      <c r="Z65" s="566">
        <f>IF(Z45="High",3)+IF(Z45="Medium",2)+IF(Z45="Low",1)+IF(Z45="NA","0")</f>
        <v>3</v>
      </c>
      <c r="AA65" s="561">
        <f>MEDIAN(Y65:Z65)</f>
        <v>2.5</v>
      </c>
      <c r="AB65" s="495">
        <f>SUM(D65:E65,G65:I65,K65:M65,O65:P65,R65:S65,U65:W65,Y65:Z65)</f>
        <v>35</v>
      </c>
    </row>
    <row r="66" ht="26.55" customHeight="1">
      <c r="A66" s="152"/>
      <c r="B66" t="s" s="439">
        <v>140</v>
      </c>
      <c r="C66" s="561">
        <f>MEDIAN(D66:E66,G66:I66,K66:M66,O66:P66,R66:S66,U66:W66,Y66:Z66)</f>
        <v>2</v>
      </c>
      <c r="D66" s="566">
        <f>IF(D46="High",3)+IF(D46="Medium",2)+IF(D46="Low",1)+IF(D46="NA","0")</f>
        <v>1</v>
      </c>
      <c r="E66" s="566">
        <f>IF(E46="High",3)+IF(E46="Medium",2)+IF(E46="Low",1)+IF(E46="NA","0")</f>
        <v>1</v>
      </c>
      <c r="F66" s="561">
        <f>MEDIAN(D66:E66)</f>
        <v>1</v>
      </c>
      <c r="G66" s="566">
        <f>IF(G46="High",3)+IF(G46="Medium",2)+IF(G46="Low",1)+IF(G46="NA","0")</f>
        <v>1</v>
      </c>
      <c r="H66" s="566">
        <f>IF(H46="High",3)+IF(H46="Medium",2)+IF(H46="Low",1)+IF(H46="NA","0")</f>
        <v>3</v>
      </c>
      <c r="I66" s="566">
        <f>IF(I46="High",3)+IF(I46="Medium",2)+IF(I46="Low",1)+IF(I46="NA","0")</f>
        <v>1</v>
      </c>
      <c r="J66" s="561">
        <f>MEDIAN(G66:I66)</f>
        <v>1</v>
      </c>
      <c r="K66" s="566">
        <f>IF(K46="High",3)+IF(K46="Medium",2)+IF(K46="Low",1)+IF(K46="NA","0")</f>
        <v>3</v>
      </c>
      <c r="L66" s="566">
        <f>IF(L46="High",3)+IF(L46="Medium",2)+IF(L46="Low",1)+IF(L46="NA","0")</f>
        <v>3</v>
      </c>
      <c r="M66" s="566">
        <f>IF(M46="High",3)+IF(M46="Medium",2)+IF(M46="Low",1)+IF(M46="NA","0")</f>
        <v>3</v>
      </c>
      <c r="N66" s="561">
        <f>MEDIAN(K66:M66)</f>
        <v>3</v>
      </c>
      <c r="O66" s="566">
        <f>IF(O46="High",3)+IF(O46="Medium",2)+IF(O46="Low",1)+IF(O46="NA","0")</f>
        <v>2</v>
      </c>
      <c r="P66" s="566">
        <f>IF(P46="High",3)+IF(P46="Medium",2)+IF(P46="Low",1)+IF(P46="NA","0")</f>
        <v>2</v>
      </c>
      <c r="Q66" s="561">
        <f>MEDIAN(O66:P66)</f>
        <v>2</v>
      </c>
      <c r="R66" s="566">
        <f>IF(R46="High",3)+IF(R46="Medium",2)+IF(R46="Low",1)+IF(R46="NA","0")</f>
        <v>3</v>
      </c>
      <c r="S66" s="566">
        <f>IF(S46="High",3)+IF(S46="Medium",2)+IF(S46="Low",1)+IF(S46="NA","0")</f>
        <v>2</v>
      </c>
      <c r="T66" s="561">
        <f>MEDIAN(R66:S66)</f>
        <v>2.5</v>
      </c>
      <c r="U66" s="566">
        <f>IF(U46="High",3)+IF(U46="Medium",2)+IF(U46="Low",1)+IF(U46="NA","0")</f>
        <v>1</v>
      </c>
      <c r="V66" s="566">
        <f>IF(V46="High",3)+IF(V46="Medium",2)+IF(V46="Low",1)+IF(V46="NA","0")</f>
        <v>3</v>
      </c>
      <c r="W66" s="566">
        <f>IF(W46="High",3)+IF(W46="Medium",2)+IF(W46="Low",1)+IF(W46="NA","0")</f>
        <v>0</v>
      </c>
      <c r="X66" s="563">
        <f>MEDIAN(U66:W66)</f>
        <v>1</v>
      </c>
      <c r="Y66" s="566">
        <f>IF(Y46="High",3)+IF(Y46="Medium",2)+IF(Y46="Low",1)+IF(Y46="NA","0")</f>
        <v>3</v>
      </c>
      <c r="Z66" s="566">
        <f>IF(Z46="High",3)+IF(Z46="Medium",2)+IF(Z46="Low",1)+IF(Z46="NA","0")</f>
        <v>3</v>
      </c>
      <c r="AA66" s="561">
        <f>MEDIAN(Y66:Z66)</f>
        <v>3</v>
      </c>
      <c r="AB66" s="495">
        <f>SUM(D66:E66,G66:I66,K66:M66,O66:P66,R66:S66,U66:W66,Y66:Z66)</f>
        <v>35</v>
      </c>
    </row>
    <row r="67" ht="39.55" customHeight="1">
      <c r="A67" s="156"/>
      <c r="B67" t="s" s="439">
        <v>142</v>
      </c>
      <c r="C67" s="561">
        <f>MEDIAN(D67:E67,G67:I67,K67:M67,O67:P67,R67:S67,U67:W67,Y67:Z67)</f>
        <v>2</v>
      </c>
      <c r="D67" s="566">
        <f>IF(D47="High",3)+IF(D47="Medium",2)+IF(D47="Low",1)+IF(D47="NA","0")</f>
        <v>1</v>
      </c>
      <c r="E67" s="566">
        <f>IF(E47="High",3)+IF(E47="Medium",2)+IF(E47="Low",1)+IF(E47="NA","0")</f>
        <v>1</v>
      </c>
      <c r="F67" s="561">
        <f>MEDIAN(D67:E67)</f>
        <v>1</v>
      </c>
      <c r="G67" s="566">
        <f>IF(G47="High",3)+IF(G47="Medium",2)+IF(G47="Low",1)+IF(G47="NA","0")</f>
        <v>1</v>
      </c>
      <c r="H67" s="566">
        <f>IF(H47="High",3)+IF(H47="Medium",2)+IF(H47="Low",1)+IF(H47="NA","0")</f>
        <v>3</v>
      </c>
      <c r="I67" s="566">
        <f>IF(I47="High",3)+IF(I47="Medium",2)+IF(I47="Low",1)+IF(I47="NA","0")</f>
        <v>1</v>
      </c>
      <c r="J67" s="561">
        <f>MEDIAN(G67:I67)</f>
        <v>1</v>
      </c>
      <c r="K67" s="566">
        <f>IF(K47="High",3)+IF(K47="Medium",2)+IF(K47="Low",1)+IF(K47="NA","0")</f>
        <v>2</v>
      </c>
      <c r="L67" s="566">
        <f>IF(L47="High",3)+IF(L47="Medium",2)+IF(L47="Low",1)+IF(L47="NA","0")</f>
        <v>2</v>
      </c>
      <c r="M67" s="566">
        <f>IF(M47="High",3)+IF(M47="Medium",2)+IF(M47="Low",1)+IF(M47="NA","0")</f>
        <v>3</v>
      </c>
      <c r="N67" s="561">
        <f>MEDIAN(K67:M67)</f>
        <v>2</v>
      </c>
      <c r="O67" s="566">
        <f>IF(O47="High",3)+IF(O47="Medium",2)+IF(O47="Low",1)+IF(O47="NA","0")</f>
        <v>1</v>
      </c>
      <c r="P67" s="566">
        <f>IF(P47="High",3)+IF(P47="Medium",2)+IF(P47="Low",1)+IF(P47="NA","0")</f>
        <v>1</v>
      </c>
      <c r="Q67" s="561">
        <f>MEDIAN(O67:P67)</f>
        <v>1</v>
      </c>
      <c r="R67" s="566">
        <f>IF(R47="High",3)+IF(R47="Medium",2)+IF(R47="Low",1)+IF(R47="NA","0")</f>
        <v>3</v>
      </c>
      <c r="S67" s="566">
        <f>IF(S47="High",3)+IF(S47="Medium",2)+IF(S47="Low",1)+IF(S47="NA","0")</f>
        <v>2</v>
      </c>
      <c r="T67" s="561">
        <f>MEDIAN(R67:S67)</f>
        <v>2.5</v>
      </c>
      <c r="U67" s="566">
        <f>IF(U47="High",3)+IF(U47="Medium",2)+IF(U47="Low",1)+IF(U47="NA","0")</f>
        <v>2</v>
      </c>
      <c r="V67" s="566">
        <f>IF(V47="High",3)+IF(V47="Medium",2)+IF(V47="Low",1)+IF(V47="NA","0")</f>
        <v>3</v>
      </c>
      <c r="W67" s="566">
        <f>IF(W47="High",3)+IF(W47="Medium",2)+IF(W47="Low",1)+IF(W47="NA","0")</f>
        <v>1</v>
      </c>
      <c r="X67" s="563">
        <f>MEDIAN(U67:W67)</f>
        <v>2</v>
      </c>
      <c r="Y67" s="566">
        <f>IF(Y47="High",3)+IF(Y47="Medium",2)+IF(Y47="Low",1)+IF(Y47="NA","0")</f>
        <v>1</v>
      </c>
      <c r="Z67" s="566">
        <f>IF(Z47="High",3)+IF(Z47="Medium",2)+IF(Z47="Low",1)+IF(Z47="NA","0")</f>
        <v>3</v>
      </c>
      <c r="AA67" s="561">
        <f>MEDIAN(Y67:Z67)</f>
        <v>2</v>
      </c>
      <c r="AB67" s="495">
        <f>SUM(D67:E67,G67:I67,K67:M67,O67:P67,R67:S67,U67:W67,Y67:Z67)</f>
        <v>31</v>
      </c>
    </row>
    <row r="68" ht="13.75" customHeight="1">
      <c r="A68" t="s" s="207">
        <v>144</v>
      </c>
      <c r="B68" t="s" s="447">
        <v>145</v>
      </c>
      <c r="C68" s="561">
        <f>MEDIAN(D68:E68,G68:I68,K68:M68,O68:P68,R68:S68,U68:W68,Y68:Z68)</f>
        <v>2</v>
      </c>
      <c r="D68" s="567">
        <f>IF(D48="High",3)+IF(D48="Medium",2)+IF(D48="Low",1)+IF(D48="NA","0")</f>
        <v>2</v>
      </c>
      <c r="E68" s="567">
        <f>IF(E48="High",3)+IF(E48="Medium",2)+IF(E48="Low",1)+IF(E48="NA","0")</f>
        <v>1</v>
      </c>
      <c r="F68" s="561">
        <f>MEDIAN(D68:E68)</f>
        <v>1.5</v>
      </c>
      <c r="G68" s="567">
        <f>IF(G48="High",3)+IF(G48="Medium",2)+IF(G48="Low",1)+IF(G48="NA","0")</f>
        <v>1</v>
      </c>
      <c r="H68" s="567">
        <f>IF(H48="High",3)+IF(H48="Medium",2)+IF(H48="Low",1)+IF(H48="NA","0")</f>
        <v>3</v>
      </c>
      <c r="I68" s="567">
        <f>IF(I48="High",3)+IF(I48="Medium",2)+IF(I48="Low",1)+IF(I48="NA","0")</f>
        <v>1</v>
      </c>
      <c r="J68" s="561">
        <f>MEDIAN(G68:I68)</f>
        <v>1</v>
      </c>
      <c r="K68" s="567">
        <f>IF(K48="High",3)+IF(K48="Medium",2)+IF(K48="Low",1)+IF(K48="NA","0")</f>
        <v>2</v>
      </c>
      <c r="L68" s="567">
        <f>IF(L48="High",3)+IF(L48="Medium",2)+IF(L48="Low",1)+IF(L48="NA","0")</f>
        <v>2</v>
      </c>
      <c r="M68" s="567">
        <f>IF(M48="High",3)+IF(M48="Medium",2)+IF(M48="Low",1)+IF(M48="NA","0")</f>
        <v>0</v>
      </c>
      <c r="N68" s="561">
        <f>MEDIAN(K68:M68)</f>
        <v>2</v>
      </c>
      <c r="O68" s="567">
        <f>IF(O48="High",3)+IF(O48="Medium",2)+IF(O48="Low",1)+IF(O48="NA","0")</f>
        <v>2</v>
      </c>
      <c r="P68" s="567">
        <f>IF(P48="High",3)+IF(P48="Medium",2)+IF(P48="Low",1)+IF(P48="NA","0")</f>
        <v>1</v>
      </c>
      <c r="Q68" s="561">
        <f>MEDIAN(O68:P68)</f>
        <v>1.5</v>
      </c>
      <c r="R68" s="567">
        <f>IF(R48="High",3)+IF(R48="Medium",2)+IF(R48="Low",1)+IF(R48="NA","0")</f>
        <v>2</v>
      </c>
      <c r="S68" s="567">
        <f>IF(S48="High",3)+IF(S48="Medium",2)+IF(S48="Low",1)+IF(S48="NA","0")</f>
        <v>2</v>
      </c>
      <c r="T68" s="561">
        <f>MEDIAN(R68:S68)</f>
        <v>2</v>
      </c>
      <c r="U68" s="567">
        <f>IF(U48="High",3)+IF(U48="Medium",2)+IF(U48="Low",1)+IF(U48="NA","0")</f>
        <v>2</v>
      </c>
      <c r="V68" s="567">
        <f>IF(V48="High",3)+IF(V48="Medium",2)+IF(V48="Low",1)+IF(V48="NA","0")</f>
        <v>2</v>
      </c>
      <c r="W68" s="567">
        <f>IF(W48="High",3)+IF(W48="Medium",2)+IF(W48="Low",1)+IF(W48="NA","0")</f>
        <v>2</v>
      </c>
      <c r="X68" s="563">
        <f>MEDIAN(U68:W68)</f>
        <v>2</v>
      </c>
      <c r="Y68" s="567">
        <f>IF(Y48="High",3)+IF(Y48="Medium",2)+IF(Y48="Low",1)+IF(Y48="NA","0")</f>
        <v>2</v>
      </c>
      <c r="Z68" s="567">
        <f>IF(Z48="High",3)+IF(Z48="Medium",2)+IF(Z48="Low",1)+IF(Z48="NA","0")</f>
        <v>3</v>
      </c>
      <c r="AA68" s="561">
        <f>MEDIAN(Y68:Z68)</f>
        <v>2.5</v>
      </c>
      <c r="AB68" s="495">
        <f>SUM(D68:E68,G68:I68,K68:M68,O68:P68,R68:S68,U68:W68,Y68:Z68)</f>
        <v>30</v>
      </c>
    </row>
    <row r="69" ht="39.55" customHeight="1">
      <c r="A69" s="152"/>
      <c r="B69" t="s" s="454">
        <v>146</v>
      </c>
      <c r="C69" s="561">
        <f>MEDIAN(D69:E69,G69:I69,K69:M69,O69:P69,R69:S69,U69:W69,Y69:Z69)</f>
        <v>2</v>
      </c>
      <c r="D69" s="567">
        <f>IF(D49="High",3)+IF(D49="Medium",2)+IF(D49="Low",1)+IF(D49="NA","0")</f>
        <v>2</v>
      </c>
      <c r="E69" s="567">
        <f>IF(E49="High",3)+IF(E49="Medium",2)+IF(E49="Low",1)+IF(E49="NA","0")</f>
        <v>1</v>
      </c>
      <c r="F69" s="561">
        <f>MEDIAN(D69:E69)</f>
        <v>1.5</v>
      </c>
      <c r="G69" s="567">
        <f>IF(G49="High",3)+IF(G49="Medium",2)+IF(G49="Low",1)+IF(G49="NA","0")</f>
        <v>1</v>
      </c>
      <c r="H69" s="567">
        <f>IF(H49="High",3)+IF(H49="Medium",2)+IF(H49="Low",1)+IF(H49="NA","0")</f>
        <v>3</v>
      </c>
      <c r="I69" s="567">
        <f>IF(I49="High",3)+IF(I49="Medium",2)+IF(I49="Low",1)+IF(I49="NA","0")</f>
        <v>1</v>
      </c>
      <c r="J69" s="561">
        <f>MEDIAN(G69:I69)</f>
        <v>1</v>
      </c>
      <c r="K69" s="567">
        <f>IF(K49="High",3)+IF(K49="Medium",2)+IF(K49="Low",1)+IF(K49="NA","0")</f>
        <v>2</v>
      </c>
      <c r="L69" s="567">
        <f>IF(L49="High",3)+IF(L49="Medium",2)+IF(L49="Low",1)+IF(L49="NA","0")</f>
        <v>3</v>
      </c>
      <c r="M69" s="567">
        <f>IF(M49="High",3)+IF(M49="Medium",2)+IF(M49="Low",1)+IF(M49="NA","0")</f>
        <v>2</v>
      </c>
      <c r="N69" s="561">
        <f>MEDIAN(K69:M69)</f>
        <v>2</v>
      </c>
      <c r="O69" s="567">
        <f>IF(O49="High",3)+IF(O49="Medium",2)+IF(O49="Low",1)+IF(O49="NA","0")</f>
        <v>1</v>
      </c>
      <c r="P69" s="567">
        <f>IF(P49="High",3)+IF(P49="Medium",2)+IF(P49="Low",1)+IF(P49="NA","0")</f>
        <v>2</v>
      </c>
      <c r="Q69" s="561">
        <f>MEDIAN(O69:P69)</f>
        <v>1.5</v>
      </c>
      <c r="R69" s="567">
        <f>IF(R49="High",3)+IF(R49="Medium",2)+IF(R49="Low",1)+IF(R49="NA","0")</f>
        <v>1</v>
      </c>
      <c r="S69" s="567">
        <f>IF(S49="High",3)+IF(S49="Medium",2)+IF(S49="Low",1)+IF(S49="NA","0")</f>
        <v>2</v>
      </c>
      <c r="T69" s="561">
        <f>MEDIAN(R69:S69)</f>
        <v>1.5</v>
      </c>
      <c r="U69" s="567">
        <f>IF(U49="High",3)+IF(U49="Medium",2)+IF(U49="Low",1)+IF(U49="NA","0")</f>
        <v>2</v>
      </c>
      <c r="V69" s="567">
        <f>IF(V49="High",3)+IF(V49="Medium",2)+IF(V49="Low",1)+IF(V49="NA","0")</f>
        <v>3</v>
      </c>
      <c r="W69" s="567">
        <f>IF(W49="High",3)+IF(W49="Medium",2)+IF(W49="Low",1)+IF(W49="NA","0")</f>
        <v>1</v>
      </c>
      <c r="X69" s="563">
        <f>MEDIAN(U69:W69)</f>
        <v>2</v>
      </c>
      <c r="Y69" s="567">
        <f>IF(Y49="High",3)+IF(Y49="Medium",2)+IF(Y49="Low",1)+IF(Y49="NA","0")</f>
        <v>3</v>
      </c>
      <c r="Z69" s="567">
        <f>IF(Z49="High",3)+IF(Z49="Medium",2)+IF(Z49="Low",1)+IF(Z49="NA","0")</f>
        <v>3</v>
      </c>
      <c r="AA69" s="561">
        <f>MEDIAN(Y69:Z69)</f>
        <v>3</v>
      </c>
      <c r="AB69" s="495">
        <f>SUM(D69:E69,G69:I69,K69:M69,O69:P69,R69:S69,U69:W69,Y69:Z69)</f>
        <v>33</v>
      </c>
    </row>
    <row r="70" ht="77.2" customHeight="1">
      <c r="A70" s="156"/>
      <c r="B70" t="s" s="454">
        <v>147</v>
      </c>
      <c r="C70" s="561">
        <f>MEDIAN(D70:E70,G70:I70,K70:M70,O70:P70,R70:S70,U70:W70,Y70:Z70)</f>
        <v>2</v>
      </c>
      <c r="D70" s="567">
        <f>IF(D50="High",3)+IF(D50="Medium",2)+IF(D50="Low",1)+IF(D50="NA","0")</f>
        <v>2</v>
      </c>
      <c r="E70" s="567">
        <f>IF(E50="High",3)+IF(E50="Medium",2)+IF(E50="Low",1)+IF(E50="NA","0")</f>
        <v>1</v>
      </c>
      <c r="F70" s="561">
        <f>MEDIAN(D70:E70)</f>
        <v>1.5</v>
      </c>
      <c r="G70" s="567">
        <f>IF(G50="High",3)+IF(G50="Medium",2)+IF(G50="Low",1)+IF(G50="NA","0")</f>
        <v>2</v>
      </c>
      <c r="H70" s="567">
        <f>IF(H50="High",3)+IF(H50="Medium",2)+IF(H50="Low",1)+IF(H50="NA","0")</f>
        <v>3</v>
      </c>
      <c r="I70" s="567">
        <f>IF(I50="High",3)+IF(I50="Medium",2)+IF(I50="Low",1)+IF(I50="NA","0")</f>
        <v>2</v>
      </c>
      <c r="J70" s="561">
        <f>MEDIAN(G70:I70)</f>
        <v>2</v>
      </c>
      <c r="K70" s="567">
        <f>IF(K50="High",3)+IF(K50="Medium",2)+IF(K50="Low",1)+IF(K50="NA","0")</f>
        <v>3</v>
      </c>
      <c r="L70" s="567">
        <f>IF(L50="High",3)+IF(L50="Medium",2)+IF(L50="Low",1)+IF(L50="NA","0")</f>
        <v>3</v>
      </c>
      <c r="M70" s="567">
        <f>IF(M50="High",3)+IF(M50="Medium",2)+IF(M50="Low",1)+IF(M50="NA","0")</f>
        <v>2</v>
      </c>
      <c r="N70" s="561">
        <f>MEDIAN(K70:M70)</f>
        <v>3</v>
      </c>
      <c r="O70" s="567">
        <f>IF(O50="High",3)+IF(O50="Medium",2)+IF(O50="Low",1)+IF(O50="NA","0")</f>
        <v>3</v>
      </c>
      <c r="P70" s="567">
        <f>IF(P50="High",3)+IF(P50="Medium",2)+IF(P50="Low",1)+IF(P50="NA","0")</f>
        <v>1</v>
      </c>
      <c r="Q70" s="561">
        <f>MEDIAN(O70:P70)</f>
        <v>2</v>
      </c>
      <c r="R70" s="567">
        <f>IF(R50="High",3)+IF(R50="Medium",2)+IF(R50="Low",1)+IF(R50="NA","0")</f>
        <v>1</v>
      </c>
      <c r="S70" s="567">
        <f>IF(S50="High",3)+IF(S50="Medium",2)+IF(S50="Low",1)+IF(S50="NA","0")</f>
        <v>3</v>
      </c>
      <c r="T70" s="561">
        <f>MEDIAN(R70:S70)</f>
        <v>2</v>
      </c>
      <c r="U70" s="567">
        <f>IF(U50="High",3)+IF(U50="Medium",2)+IF(U50="Low",1)+IF(U50="NA","0")</f>
        <v>1</v>
      </c>
      <c r="V70" s="567">
        <f>IF(V50="High",3)+IF(V50="Medium",2)+IF(V50="Low",1)+IF(V50="NA","0")</f>
        <v>3</v>
      </c>
      <c r="W70" s="567">
        <f>IF(W50="High",3)+IF(W50="Medium",2)+IF(W50="Low",1)+IF(W50="NA","0")</f>
        <v>2</v>
      </c>
      <c r="X70" s="563">
        <f>MEDIAN(U70:W70)</f>
        <v>2</v>
      </c>
      <c r="Y70" s="567">
        <f>IF(Y50="High",3)+IF(Y50="Medium",2)+IF(Y50="Low",1)+IF(Y50="NA","0")</f>
        <v>2</v>
      </c>
      <c r="Z70" s="567">
        <f>IF(Z50="High",3)+IF(Z50="Medium",2)+IF(Z50="Low",1)+IF(Z50="NA","0")</f>
        <v>2</v>
      </c>
      <c r="AA70" s="561">
        <f>MEDIAN(Y70:Z70)</f>
        <v>2</v>
      </c>
      <c r="AB70" s="495">
        <f>SUM(D70:E70,G70:I70,K70:M70,O70:P70,R70:S70,U70:W70,Y70:Z70)</f>
        <v>36</v>
      </c>
    </row>
    <row r="71" ht="52.55" customHeight="1">
      <c r="A71" t="s" s="218">
        <v>148</v>
      </c>
      <c r="B71" t="s" s="455">
        <v>149</v>
      </c>
      <c r="C71" s="561">
        <f>MEDIAN(D71:E71,G71:I71,K71:M71,O71:P71,R71:S71,U71:W71,Y71:Z71)</f>
        <v>2</v>
      </c>
      <c r="D71" s="568">
        <f>IF(D51="High",3)+IF(D51="Medium",2)+IF(D51="Low",1)+IF(D51="NA","0")</f>
        <v>3</v>
      </c>
      <c r="E71" s="568">
        <f>IF(E51="High",3)+IF(E51="Medium",2)+IF(E51="Low",1)+IF(E51="NA","0")</f>
        <v>1</v>
      </c>
      <c r="F71" s="561">
        <f>MEDIAN(D71:E71)</f>
        <v>2</v>
      </c>
      <c r="G71" s="568">
        <f>IF(G51="High",3)+IF(G51="Medium",2)+IF(G51="Low",1)+IF(G51="NA","0")</f>
        <v>2</v>
      </c>
      <c r="H71" s="568">
        <f>IF(H51="High",3)+IF(H51="Medium",2)+IF(H51="Low",1)+IF(H51="NA","0")</f>
        <v>3</v>
      </c>
      <c r="I71" s="568">
        <f>IF(I51="High",3)+IF(I51="Medium",2)+IF(I51="Low",1)+IF(I51="NA","0")</f>
        <v>2</v>
      </c>
      <c r="J71" s="561">
        <f>MEDIAN(G71:I71)</f>
        <v>2</v>
      </c>
      <c r="K71" s="568">
        <f>IF(K51="High",3)+IF(K51="Medium",2)+IF(K51="Low",1)+IF(K51="NA","0")</f>
        <v>1</v>
      </c>
      <c r="L71" s="568">
        <f>IF(L51="High",3)+IF(L51="Medium",2)+IF(L51="Low",1)+IF(L51="NA","0")</f>
        <v>3</v>
      </c>
      <c r="M71" s="568">
        <f>IF(M51="High",3)+IF(M51="Medium",2)+IF(M51="Low",1)+IF(M51="NA","0")</f>
        <v>2</v>
      </c>
      <c r="N71" s="561">
        <f>MEDIAN(K71:M71)</f>
        <v>2</v>
      </c>
      <c r="O71" s="568">
        <f>IF(O51="High",3)+IF(O51="Medium",2)+IF(O51="Low",1)+IF(O51="NA","0")</f>
        <v>2</v>
      </c>
      <c r="P71" s="568">
        <f>IF(P51="High",3)+IF(P51="Medium",2)+IF(P51="Low",1)+IF(P51="NA","0")</f>
        <v>2</v>
      </c>
      <c r="Q71" s="561">
        <f>MEDIAN(O71:P71)</f>
        <v>2</v>
      </c>
      <c r="R71" s="568">
        <f>IF(R51="High",3)+IF(R51="Medium",2)+IF(R51="Low",1)+IF(R51="NA","0")</f>
        <v>3</v>
      </c>
      <c r="S71" s="568">
        <f>IF(S51="High",3)+IF(S51="Medium",2)+IF(S51="Low",1)+IF(S51="NA","0")</f>
        <v>3</v>
      </c>
      <c r="T71" s="561">
        <f>MEDIAN(R71:S71)</f>
        <v>3</v>
      </c>
      <c r="U71" s="568">
        <f>IF(U51="High",3)+IF(U51="Medium",2)+IF(U51="Low",1)+IF(U51="NA","0")</f>
        <v>2</v>
      </c>
      <c r="V71" s="568">
        <f>IF(V51="High",3)+IF(V51="Medium",2)+IF(V51="Low",1)+IF(V51="NA","0")</f>
        <v>3</v>
      </c>
      <c r="W71" s="568">
        <f>IF(W51="High",3)+IF(W51="Medium",2)+IF(W51="Low",1)+IF(W51="NA","0")</f>
        <v>1</v>
      </c>
      <c r="X71" s="563">
        <f>MEDIAN(U71:W71)</f>
        <v>2</v>
      </c>
      <c r="Y71" s="568">
        <f>IF(Y51="High",3)+IF(Y51="Medium",2)+IF(Y51="Low",1)+IF(Y51="NA","0")</f>
        <v>3</v>
      </c>
      <c r="Z71" s="568">
        <f>IF(Z51="High",3)+IF(Z51="Medium",2)+IF(Z51="Low",1)+IF(Z51="NA","0")</f>
        <v>3</v>
      </c>
      <c r="AA71" s="561">
        <f>MEDIAN(Y71:Z71)</f>
        <v>3</v>
      </c>
      <c r="AB71" s="495">
        <f>SUM(D71:E71,G71:I71,K71:M71,O71:P71,R71:S71,U71:W71,Y71:Z71)</f>
        <v>39</v>
      </c>
    </row>
    <row r="72" ht="26.55" customHeight="1">
      <c r="A72" s="152"/>
      <c r="B72" t="s" s="455">
        <v>150</v>
      </c>
      <c r="C72" s="561">
        <f>MEDIAN(D72:E72,G72:I72,K72:M72,O72:P72,R72:S72,U72:W72,Y72:Z72)</f>
        <v>2</v>
      </c>
      <c r="D72" s="568">
        <f>IF(D52="High",3)+IF(D52="Medium",2)+IF(D52="Low",1)+IF(D52="NA","0")</f>
        <v>0</v>
      </c>
      <c r="E72" s="568">
        <f>IF(E52="High",3)+IF(E52="Medium",2)+IF(E52="Low",1)+IF(E52="NA","0")</f>
        <v>1</v>
      </c>
      <c r="F72" s="561">
        <f>MEDIAN(D72:E72)</f>
        <v>0.5</v>
      </c>
      <c r="G72" s="568">
        <f>IF(G52="High",3)+IF(G52="Medium",2)+IF(G52="Low",1)+IF(G52="NA","0")</f>
        <v>2</v>
      </c>
      <c r="H72" s="568">
        <f>IF(H52="High",3)+IF(H52="Medium",2)+IF(H52="Low",1)+IF(H52="NA","0")</f>
        <v>2</v>
      </c>
      <c r="I72" s="568">
        <f>IF(I52="High",3)+IF(I52="Medium",2)+IF(I52="Low",1)+IF(I52="NA","0")</f>
        <v>2</v>
      </c>
      <c r="J72" s="561">
        <f>MEDIAN(G72:I72)</f>
        <v>2</v>
      </c>
      <c r="K72" s="568">
        <f>IF(K52="High",3)+IF(K52="Medium",2)+IF(K52="Low",1)+IF(K52="NA","0")</f>
        <v>2</v>
      </c>
      <c r="L72" s="568">
        <f>IF(L52="High",3)+IF(L52="Medium",2)+IF(L52="Low",1)+IF(L52="NA","0")</f>
        <v>3</v>
      </c>
      <c r="M72" s="568">
        <f>IF(M52="High",3)+IF(M52="Medium",2)+IF(M52="Low",1)+IF(M52="NA","0")</f>
        <v>2</v>
      </c>
      <c r="N72" s="561">
        <f>MEDIAN(K72:M72)</f>
        <v>2</v>
      </c>
      <c r="O72" s="568">
        <f>IF(O52="High",3)+IF(O52="Medium",2)+IF(O52="Low",1)+IF(O52="NA","0")</f>
        <v>2</v>
      </c>
      <c r="P72" s="568">
        <f>IF(P52="High",3)+IF(P52="Medium",2)+IF(P52="Low",1)+IF(P52="NA","0")</f>
        <v>1</v>
      </c>
      <c r="Q72" s="561">
        <f>MEDIAN(O72:P72)</f>
        <v>1.5</v>
      </c>
      <c r="R72" s="568">
        <f>IF(R52="High",3)+IF(R52="Medium",2)+IF(R52="Low",1)+IF(R52="NA","0")</f>
        <v>2</v>
      </c>
      <c r="S72" s="568">
        <f>IF(S52="High",3)+IF(S52="Medium",2)+IF(S52="Low",1)+IF(S52="NA","0")</f>
        <v>3</v>
      </c>
      <c r="T72" s="561">
        <f>MEDIAN(R72:S72)</f>
        <v>2.5</v>
      </c>
      <c r="U72" s="568">
        <f>IF(U52="High",3)+IF(U52="Medium",2)+IF(U52="Low",1)+IF(U52="NA","0")</f>
        <v>2</v>
      </c>
      <c r="V72" s="568">
        <f>IF(V52="High",3)+IF(V52="Medium",2)+IF(V52="Low",1)+IF(V52="NA","0")</f>
        <v>3</v>
      </c>
      <c r="W72" s="568">
        <f>IF(W52="High",3)+IF(W52="Medium",2)+IF(W52="Low",1)+IF(W52="NA","0")</f>
        <v>1</v>
      </c>
      <c r="X72" s="563">
        <f>MEDIAN(U72:W72)</f>
        <v>2</v>
      </c>
      <c r="Y72" s="568">
        <f>IF(Y52="High",3)+IF(Y52="Medium",2)+IF(Y52="Low",1)+IF(Y52="NA","0")</f>
        <v>2</v>
      </c>
      <c r="Z72" s="568">
        <f>IF(Z52="High",3)+IF(Z52="Medium",2)+IF(Z52="Low",1)+IF(Z52="NA","0")</f>
        <v>3</v>
      </c>
      <c r="AA72" s="561">
        <f>MEDIAN(Y72:Z72)</f>
        <v>2.5</v>
      </c>
      <c r="AB72" s="495">
        <f>SUM(D72:E72,G72:I72,K72:M72,O72:P72,R72:S72,U72:W72,Y72:Z72)</f>
        <v>33</v>
      </c>
    </row>
    <row r="73" ht="26.55" customHeight="1">
      <c r="A73" s="156"/>
      <c r="B73" t="s" s="455">
        <v>151</v>
      </c>
      <c r="C73" s="561">
        <f>MEDIAN(D73:E73,G73:I73,K73:M73,O73:P73,R73:S73,U73:W73,Y73:Z73)</f>
        <v>2</v>
      </c>
      <c r="D73" s="568">
        <f>IF(D53="High",3)+IF(D53="Medium",2)+IF(D53="Low",1)+IF(D53="NA","0")</f>
        <v>3</v>
      </c>
      <c r="E73" s="568">
        <f>IF(E53="High",3)+IF(E53="Medium",2)+IF(E53="Low",1)+IF(E53="NA","0")</f>
        <v>1</v>
      </c>
      <c r="F73" s="561">
        <f>MEDIAN(D73:E73)</f>
        <v>2</v>
      </c>
      <c r="G73" s="568">
        <f>IF(G53="High",3)+IF(G53="Medium",2)+IF(G53="Low",1)+IF(G53="NA","0")</f>
        <v>2</v>
      </c>
      <c r="H73" s="568">
        <f>IF(H53="High",3)+IF(H53="Medium",2)+IF(H53="Low",1)+IF(H53="NA","0")</f>
        <v>3</v>
      </c>
      <c r="I73" s="568">
        <f>IF(I53="High",3)+IF(I53="Medium",2)+IF(I53="Low",1)+IF(I53="NA","0")</f>
        <v>2</v>
      </c>
      <c r="J73" s="561">
        <f>MEDIAN(G73:I73)</f>
        <v>2</v>
      </c>
      <c r="K73" s="568">
        <f>IF(K53="High",3)+IF(K53="Medium",2)+IF(K53="Low",1)+IF(K53="NA","0")</f>
        <v>2</v>
      </c>
      <c r="L73" s="568">
        <f>IF(L53="High",3)+IF(L53="Medium",2)+IF(L53="Low",1)+IF(L53="NA","0")</f>
        <v>3</v>
      </c>
      <c r="M73" s="568">
        <f>IF(M53="High",3)+IF(M53="Medium",2)+IF(M53="Low",1)+IF(M53="NA","0")</f>
        <v>2</v>
      </c>
      <c r="N73" s="561">
        <f>MEDIAN(K73:M73)</f>
        <v>2</v>
      </c>
      <c r="O73" s="568">
        <f>IF(O53="High",3)+IF(O53="Medium",2)+IF(O53="Low",1)+IF(O53="NA","0")</f>
        <v>3</v>
      </c>
      <c r="P73" s="568">
        <f>IF(P53="High",3)+IF(P53="Medium",2)+IF(P53="Low",1)+IF(P53="NA","0")</f>
        <v>1</v>
      </c>
      <c r="Q73" s="561">
        <f>MEDIAN(O73:P73)</f>
        <v>2</v>
      </c>
      <c r="R73" s="568">
        <f>IF(R53="High",3)+IF(R53="Medium",2)+IF(R53="Low",1)+IF(R53="NA","0")</f>
        <v>2</v>
      </c>
      <c r="S73" s="568">
        <f>IF(S53="High",3)+IF(S53="Medium",2)+IF(S53="Low",1)+IF(S53="NA","0")</f>
        <v>3</v>
      </c>
      <c r="T73" s="561">
        <f>MEDIAN(R73:S73)</f>
        <v>2.5</v>
      </c>
      <c r="U73" s="568">
        <f>IF(U53="High",3)+IF(U53="Medium",2)+IF(U53="Low",1)+IF(U53="NA","0")</f>
        <v>2</v>
      </c>
      <c r="V73" s="568">
        <f>IF(V53="High",3)+IF(V53="Medium",2)+IF(V53="Low",1)+IF(V53="NA","0")</f>
        <v>3</v>
      </c>
      <c r="W73" s="568">
        <f>IF(W53="High",3)+IF(W53="Medium",2)+IF(W53="Low",1)+IF(W53="NA","0")</f>
        <v>1</v>
      </c>
      <c r="X73" s="563">
        <f>MEDIAN(U73:W73)</f>
        <v>2</v>
      </c>
      <c r="Y73" s="568">
        <f>IF(Y53="High",3)+IF(Y53="Medium",2)+IF(Y53="Low",1)+IF(Y53="NA","0")</f>
        <v>3</v>
      </c>
      <c r="Z73" s="568">
        <f>IF(Z53="High",3)+IF(Z53="Medium",2)+IF(Z53="Low",1)+IF(Z53="NA","0")</f>
        <v>3</v>
      </c>
      <c r="AA73" s="561">
        <f>MEDIAN(Y73:Z73)</f>
        <v>3</v>
      </c>
      <c r="AB73" s="495">
        <f>SUM(D73:E73,G73:I73,K73:M73,O73:P73,R73:S73,U73:W73,Y73:Z73)</f>
        <v>39</v>
      </c>
    </row>
    <row r="74" ht="14.7" customHeight="1">
      <c r="A74" t="s" s="569">
        <v>285</v>
      </c>
      <c r="B74" s="71"/>
      <c r="C74" s="561">
        <f>MEDIAN(D55:E73,G55:I73,K55:M73,O55:P73,R55:S73,U55:W73,Y55:Z73)</f>
        <v>2</v>
      </c>
      <c r="D74" s="482">
        <f>MEDIAN(D55:D73)</f>
        <v>2</v>
      </c>
      <c r="E74" s="482">
        <f>MEDIAN(E55:E73)</f>
        <v>1</v>
      </c>
      <c r="F74" s="570">
        <f>MEDIAN(D55:E73)</f>
        <v>1</v>
      </c>
      <c r="G74" s="482">
        <f>MEDIAN(G55:G73)</f>
        <v>2</v>
      </c>
      <c r="H74" s="482">
        <f>MEDIAN(H55:H73)</f>
        <v>3</v>
      </c>
      <c r="I74" s="482">
        <f>MEDIAN(I55:I73)</f>
        <v>2</v>
      </c>
      <c r="J74" s="570">
        <f>MEDIAN(G55:I73)</f>
        <v>2</v>
      </c>
      <c r="K74" s="482">
        <f>MEDIAN(K55:K73)</f>
        <v>2</v>
      </c>
      <c r="L74" s="482">
        <f>MEDIAN(L55:L73)</f>
        <v>3</v>
      </c>
      <c r="M74" s="482">
        <f>MEDIAN(M55:M73)</f>
        <v>2</v>
      </c>
      <c r="N74" s="570">
        <f>MEDIAN(K55:M73)</f>
        <v>2</v>
      </c>
      <c r="O74" s="482">
        <f>MEDIAN(O55:O73)</f>
        <v>2</v>
      </c>
      <c r="P74" s="482">
        <f>MEDIAN(P55:P73)</f>
        <v>2</v>
      </c>
      <c r="Q74" s="570">
        <f>MEDIAN(O55:P73)</f>
        <v>2</v>
      </c>
      <c r="R74" s="482">
        <f>MEDIAN(R55:R73)</f>
        <v>2</v>
      </c>
      <c r="S74" s="482">
        <f>MEDIAN(S55:S73)</f>
        <v>3</v>
      </c>
      <c r="T74" s="570">
        <f>MEDIAN(R55:S73)</f>
        <v>2</v>
      </c>
      <c r="U74" s="482">
        <f>MEDIAN(U55:U73)</f>
        <v>2</v>
      </c>
      <c r="V74" s="482">
        <f>MEDIAN(V55:V73)</f>
        <v>3</v>
      </c>
      <c r="W74" s="482">
        <f>MEDIAN(W55:W73)</f>
        <v>2</v>
      </c>
      <c r="X74" s="570">
        <f>MEDIAN(U55:W73)</f>
        <v>3</v>
      </c>
      <c r="Y74" s="482">
        <f>MEDIAN(Y55:Y73)</f>
        <v>3</v>
      </c>
      <c r="Z74" s="482">
        <f>MEDIAN(Z55:Z73)</f>
        <v>3</v>
      </c>
      <c r="AA74" s="570">
        <f>MEDIAN(Y55:Z73)</f>
        <v>3</v>
      </c>
      <c r="AB74" s="460"/>
    </row>
    <row r="75" ht="13.75" customHeight="1">
      <c r="A75" t="s" s="461">
        <v>115</v>
      </c>
      <c r="B75" t="s" s="342">
        <v>303</v>
      </c>
      <c r="C75" s="583"/>
      <c r="D75" s="462">
        <f>SUM(D55:D73)</f>
        <v>32</v>
      </c>
      <c r="E75" s="462">
        <f>SUM(E55:E73)</f>
        <v>25</v>
      </c>
      <c r="F75" s="584"/>
      <c r="G75" s="462">
        <f>SUM(G55:G73)</f>
        <v>34</v>
      </c>
      <c r="H75" s="462">
        <f>SUM(H55:H73)</f>
        <v>55</v>
      </c>
      <c r="I75" s="462">
        <f>SUM(I55:I73)</f>
        <v>34</v>
      </c>
      <c r="J75" s="241"/>
      <c r="K75" s="462">
        <f>SUM(K55:K73)</f>
        <v>45</v>
      </c>
      <c r="L75" s="462">
        <f>SUM(L55:L73)</f>
        <v>46</v>
      </c>
      <c r="M75" s="462">
        <f>SUM(M55:M73)</f>
        <v>43</v>
      </c>
      <c r="N75" s="584"/>
      <c r="O75" s="462">
        <f>SUM(O55:O73)</f>
        <v>38</v>
      </c>
      <c r="P75" s="462">
        <f>SUM(P55:P73)</f>
        <v>32</v>
      </c>
      <c r="Q75" s="584"/>
      <c r="R75" s="462">
        <f>SUM(R55:R73)</f>
        <v>44</v>
      </c>
      <c r="S75" s="462">
        <f>SUM(S55:S73)</f>
        <v>48</v>
      </c>
      <c r="T75" s="584"/>
      <c r="U75" s="462">
        <f>SUM(U55:U73)</f>
        <v>38</v>
      </c>
      <c r="V75" s="462">
        <f>SUM(V55:V73)</f>
        <v>56</v>
      </c>
      <c r="W75" s="462">
        <f>SUM(W55:W73)</f>
        <v>40</v>
      </c>
      <c r="X75" s="463"/>
      <c r="Y75" s="462">
        <f>SUM(Y55:Y73)</f>
        <v>48</v>
      </c>
      <c r="Z75" s="462">
        <f>SUM(Z55:Z73)</f>
        <v>56</v>
      </c>
      <c r="AA75" s="583"/>
      <c r="AB75" s="495">
        <f>SUM(AB55:AB73)</f>
        <v>714</v>
      </c>
    </row>
    <row r="76" ht="14.7" customHeight="1">
      <c r="A76" s="68"/>
      <c r="B76" t="s" s="342">
        <v>304</v>
      </c>
      <c r="C76" s="241"/>
      <c r="D76" s="521">
        <f>SUM(D75:E75)</f>
        <v>57</v>
      </c>
      <c r="E76" s="71"/>
      <c r="F76" s="585"/>
      <c r="G76" s="521">
        <f>SUM(G75:I75)</f>
        <v>123</v>
      </c>
      <c r="H76" s="104"/>
      <c r="I76" s="71"/>
      <c r="J76" s="241"/>
      <c r="K76" s="521">
        <f>SUM(K75:M75)</f>
        <v>134</v>
      </c>
      <c r="L76" s="104"/>
      <c r="M76" s="71"/>
      <c r="N76" s="584"/>
      <c r="O76" s="326">
        <f>SUM(O75:P75)</f>
        <v>70</v>
      </c>
      <c r="P76" s="68"/>
      <c r="Q76" s="584"/>
      <c r="R76" s="521">
        <f>SUM(R75:S75)</f>
        <v>92</v>
      </c>
      <c r="S76" s="71"/>
      <c r="T76" s="463"/>
      <c r="U76" s="326">
        <f>SUM(U75:W75)</f>
        <v>134</v>
      </c>
      <c r="V76" s="68"/>
      <c r="W76" s="68"/>
      <c r="X76" s="241"/>
      <c r="Y76" s="326">
        <f>SUM(Y75:Z75)</f>
        <v>104</v>
      </c>
      <c r="Z76" s="68"/>
      <c r="AA76" s="583"/>
      <c r="AB76" s="616"/>
    </row>
    <row r="77" ht="14.7" customHeight="1">
      <c r="A77" s="68"/>
      <c r="B77" t="s" s="342">
        <v>158</v>
      </c>
      <c r="C77" s="241">
        <f>SUM(D76:AA76)</f>
        <v>714</v>
      </c>
      <c r="D77" s="522"/>
      <c r="E77" s="71"/>
      <c r="F77" s="585"/>
      <c r="G77" s="522"/>
      <c r="H77" s="104"/>
      <c r="I77" s="71"/>
      <c r="J77" s="241"/>
      <c r="K77" s="522"/>
      <c r="L77" s="104"/>
      <c r="M77" s="71"/>
      <c r="N77" s="584"/>
      <c r="O77" s="326"/>
      <c r="P77" s="326"/>
      <c r="Q77" s="584"/>
      <c r="R77" s="522"/>
      <c r="S77" s="71"/>
      <c r="T77" s="463"/>
      <c r="U77" s="326"/>
      <c r="V77" s="326"/>
      <c r="W77" s="326"/>
      <c r="X77" s="241"/>
      <c r="Y77" s="326"/>
      <c r="Z77" s="326"/>
      <c r="AA77" s="583"/>
      <c r="AB77" s="616"/>
    </row>
  </sheetData>
  <mergeCells count="78">
    <mergeCell ref="A3:C3"/>
    <mergeCell ref="A5:C5"/>
    <mergeCell ref="A4:C4"/>
    <mergeCell ref="D7:F7"/>
    <mergeCell ref="K7:N7"/>
    <mergeCell ref="A7:B8"/>
    <mergeCell ref="A2:C2"/>
    <mergeCell ref="R7:T7"/>
    <mergeCell ref="U7:X7"/>
    <mergeCell ref="Y7:AA7"/>
    <mergeCell ref="G7:J7"/>
    <mergeCell ref="D30:E30"/>
    <mergeCell ref="G30:I30"/>
    <mergeCell ref="K30:M30"/>
    <mergeCell ref="R30:S30"/>
    <mergeCell ref="D31:E31"/>
    <mergeCell ref="G31:I31"/>
    <mergeCell ref="K31:M31"/>
    <mergeCell ref="R31:S31"/>
    <mergeCell ref="AB7:AB8"/>
    <mergeCell ref="A22:A24"/>
    <mergeCell ref="A25:A27"/>
    <mergeCell ref="A9:A12"/>
    <mergeCell ref="A13:A15"/>
    <mergeCell ref="A16:A18"/>
    <mergeCell ref="A19:A21"/>
    <mergeCell ref="A48:A50"/>
    <mergeCell ref="A51:A53"/>
    <mergeCell ref="A35:A38"/>
    <mergeCell ref="A39:A41"/>
    <mergeCell ref="A42:A44"/>
    <mergeCell ref="A45:A47"/>
    <mergeCell ref="A68:A70"/>
    <mergeCell ref="A71:A73"/>
    <mergeCell ref="A55:A58"/>
    <mergeCell ref="A59:A61"/>
    <mergeCell ref="A62:A64"/>
    <mergeCell ref="A65:A67"/>
    <mergeCell ref="A1:AB1"/>
    <mergeCell ref="O7:Q7"/>
    <mergeCell ref="O30:P30"/>
    <mergeCell ref="U30:W30"/>
    <mergeCell ref="A29:A31"/>
    <mergeCell ref="A28:B28"/>
    <mergeCell ref="D76:E76"/>
    <mergeCell ref="G76:I76"/>
    <mergeCell ref="K76:M76"/>
    <mergeCell ref="R76:S76"/>
    <mergeCell ref="D77:E77"/>
    <mergeCell ref="G77:I77"/>
    <mergeCell ref="K77:M77"/>
    <mergeCell ref="R77:S77"/>
    <mergeCell ref="O76:P76"/>
    <mergeCell ref="U76:W76"/>
    <mergeCell ref="A75:A77"/>
    <mergeCell ref="A74:B74"/>
    <mergeCell ref="A6:AB6"/>
    <mergeCell ref="AB33:AB34"/>
    <mergeCell ref="A32:AB32"/>
    <mergeCell ref="A34:B34"/>
    <mergeCell ref="A33:B33"/>
    <mergeCell ref="A54:C54"/>
    <mergeCell ref="D33:F33"/>
    <mergeCell ref="K33:N33"/>
    <mergeCell ref="R33:T33"/>
    <mergeCell ref="U33:X33"/>
    <mergeCell ref="Y33:AA33"/>
    <mergeCell ref="G33:J33"/>
    <mergeCell ref="O33:Q33"/>
    <mergeCell ref="D54:F54"/>
    <mergeCell ref="K54:N54"/>
    <mergeCell ref="R54:T54"/>
    <mergeCell ref="U54:X54"/>
    <mergeCell ref="Y54:AA54"/>
    <mergeCell ref="G54:J54"/>
    <mergeCell ref="O54:Q54"/>
    <mergeCell ref="Y30:Z30"/>
    <mergeCell ref="Y76:Z76"/>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1:V77"/>
  <sheetViews>
    <sheetView workbookViewId="0" showGridLines="0" defaultGridColor="1"/>
  </sheetViews>
  <sheetFormatPr defaultColWidth="16.3333" defaultRowHeight="13.9" customHeight="1" outlineLevelRow="0" outlineLevelCol="0"/>
  <cols>
    <col min="1" max="1" width="19.1719" style="617" customWidth="1"/>
    <col min="2" max="2" width="55.3516" style="617" customWidth="1"/>
    <col min="3" max="3" width="11.5" style="617" customWidth="1"/>
    <col min="4" max="21" width="10" style="617" customWidth="1"/>
    <col min="22" max="22" width="13.1719" style="617" customWidth="1"/>
    <col min="23" max="16384" width="16.3516" style="617" customWidth="1"/>
  </cols>
  <sheetData>
    <row r="1" ht="28.05" customHeight="1">
      <c r="A1" t="s" s="573">
        <v>321</v>
      </c>
      <c r="B1" s="104"/>
      <c r="C1" s="104"/>
      <c r="D1" s="104"/>
      <c r="E1" s="104"/>
      <c r="F1" s="104"/>
      <c r="G1" s="104"/>
      <c r="H1" s="104"/>
      <c r="I1" s="104"/>
      <c r="J1" s="104"/>
      <c r="K1" s="104"/>
      <c r="L1" s="104"/>
      <c r="M1" s="104"/>
      <c r="N1" s="104"/>
      <c r="O1" s="104"/>
      <c r="P1" s="104"/>
      <c r="Q1" s="104"/>
      <c r="R1" s="104"/>
      <c r="S1" s="104"/>
      <c r="T1" s="104"/>
      <c r="U1" s="104"/>
      <c r="V1" s="71"/>
    </row>
    <row r="2" ht="13.55" customHeight="1">
      <c r="A2" t="s" s="302">
        <v>108</v>
      </c>
      <c r="B2" s="104"/>
      <c r="C2" s="71"/>
      <c r="D2" s="93"/>
      <c r="E2" s="93"/>
      <c r="F2" s="45"/>
      <c r="G2" s="45"/>
      <c r="H2" s="45"/>
      <c r="I2" s="45"/>
      <c r="J2" s="45"/>
      <c r="K2" s="45"/>
      <c r="L2" s="45"/>
      <c r="M2" s="45"/>
      <c r="N2" s="45"/>
      <c r="O2" s="45"/>
      <c r="P2" s="45"/>
      <c r="Q2" s="45"/>
      <c r="R2" s="45"/>
      <c r="S2" s="45"/>
      <c r="T2" s="45"/>
      <c r="U2" s="45"/>
      <c r="V2" s="485"/>
    </row>
    <row r="3" ht="13.55" customHeight="1">
      <c r="A3" t="s" s="304">
        <v>205</v>
      </c>
      <c r="B3" s="305"/>
      <c r="C3" s="71"/>
      <c r="D3" s="45"/>
      <c r="E3" s="45"/>
      <c r="F3" s="45"/>
      <c r="G3" s="45"/>
      <c r="H3" s="45"/>
      <c r="I3" s="45"/>
      <c r="J3" s="45"/>
      <c r="K3" s="45"/>
      <c r="L3" s="45"/>
      <c r="M3" s="45"/>
      <c r="N3" s="45"/>
      <c r="O3" s="45"/>
      <c r="P3" s="45"/>
      <c r="Q3" s="45"/>
      <c r="R3" s="45"/>
      <c r="S3" s="45"/>
      <c r="T3" s="45"/>
      <c r="U3" s="45"/>
      <c r="V3" s="485"/>
    </row>
    <row r="4" ht="13.55" customHeight="1">
      <c r="A4" t="s" s="96">
        <v>35</v>
      </c>
      <c r="B4" s="306"/>
      <c r="C4" s="71"/>
      <c r="D4" s="97"/>
      <c r="E4" s="97"/>
      <c r="F4" s="97"/>
      <c r="G4" s="97"/>
      <c r="H4" s="97"/>
      <c r="I4" s="97"/>
      <c r="J4" s="97"/>
      <c r="K4" s="97"/>
      <c r="L4" s="97"/>
      <c r="M4" s="97"/>
      <c r="N4" s="97"/>
      <c r="O4" s="97"/>
      <c r="P4" s="97"/>
      <c r="Q4" s="97"/>
      <c r="R4" s="97"/>
      <c r="S4" s="97"/>
      <c r="T4" s="97"/>
      <c r="U4" s="97"/>
      <c r="V4" s="486"/>
    </row>
    <row r="5" ht="52.55" customHeight="1">
      <c r="A5" t="s" s="101">
        <v>36</v>
      </c>
      <c r="B5" s="306"/>
      <c r="C5" s="71"/>
      <c r="D5" s="307"/>
      <c r="E5" s="307"/>
      <c r="F5" s="97"/>
      <c r="G5" s="307"/>
      <c r="H5" s="307"/>
      <c r="I5" s="307"/>
      <c r="J5" s="97"/>
      <c r="K5" s="307"/>
      <c r="L5" s="307"/>
      <c r="M5" s="97"/>
      <c r="N5" s="307"/>
      <c r="O5" s="97"/>
      <c r="P5" s="307"/>
      <c r="Q5" s="97"/>
      <c r="R5" s="307"/>
      <c r="S5" s="97"/>
      <c r="T5" s="307"/>
      <c r="U5" s="97"/>
      <c r="V5" s="486"/>
    </row>
    <row r="6" ht="22.55" customHeight="1">
      <c r="A6" t="s" s="126">
        <v>121</v>
      </c>
      <c r="B6" s="104"/>
      <c r="C6" s="104"/>
      <c r="D6" s="104"/>
      <c r="E6" s="104"/>
      <c r="F6" s="104"/>
      <c r="G6" s="104"/>
      <c r="H6" s="104"/>
      <c r="I6" s="104"/>
      <c r="J6" s="104"/>
      <c r="K6" s="104"/>
      <c r="L6" s="104"/>
      <c r="M6" s="104"/>
      <c r="N6" s="104"/>
      <c r="O6" s="104"/>
      <c r="P6" s="104"/>
      <c r="Q6" s="104"/>
      <c r="R6" s="104"/>
      <c r="S6" s="104"/>
      <c r="T6" s="104"/>
      <c r="U6" s="104"/>
      <c r="V6" s="71"/>
    </row>
    <row r="7" ht="32.1" customHeight="1">
      <c r="A7" t="s" s="109">
        <v>113</v>
      </c>
      <c r="B7" s="414"/>
      <c r="C7" s="54"/>
      <c r="D7" t="s" s="206">
        <v>86</v>
      </c>
      <c r="E7" s="104"/>
      <c r="F7" s="71"/>
      <c r="G7" t="s" s="206">
        <v>87</v>
      </c>
      <c r="H7" s="104"/>
      <c r="I7" s="104"/>
      <c r="J7" s="71"/>
      <c r="K7" t="s" s="206">
        <v>88</v>
      </c>
      <c r="L7" s="104"/>
      <c r="M7" s="71"/>
      <c r="N7" t="s" s="206">
        <v>89</v>
      </c>
      <c r="O7" s="71"/>
      <c r="P7" t="s" s="206">
        <v>90</v>
      </c>
      <c r="Q7" s="71"/>
      <c r="R7" t="s" s="206">
        <v>91</v>
      </c>
      <c r="S7" s="71"/>
      <c r="T7" t="s" s="206">
        <v>92</v>
      </c>
      <c r="U7" s="71"/>
      <c r="V7" t="s" s="489">
        <v>115</v>
      </c>
    </row>
    <row r="8" ht="39.55" customHeight="1">
      <c r="A8" s="121"/>
      <c r="B8" s="415"/>
      <c r="C8" t="s" s="490">
        <v>298</v>
      </c>
      <c r="D8" t="s" s="282">
        <v>266</v>
      </c>
      <c r="E8" t="s" s="282">
        <v>272</v>
      </c>
      <c r="F8" t="s" s="490">
        <v>200</v>
      </c>
      <c r="G8" t="s" s="73">
        <v>243</v>
      </c>
      <c r="H8" t="s" s="73">
        <v>268</v>
      </c>
      <c r="I8" t="s" s="73">
        <v>274</v>
      </c>
      <c r="J8" t="s" s="490">
        <v>200</v>
      </c>
      <c r="K8" t="s" s="416">
        <v>220</v>
      </c>
      <c r="L8" t="s" s="282">
        <v>226</v>
      </c>
      <c r="M8" t="s" s="490">
        <v>200</v>
      </c>
      <c r="N8" t="s" s="416">
        <v>237</v>
      </c>
      <c r="O8" t="s" s="490">
        <v>200</v>
      </c>
      <c r="P8" t="s" s="491">
        <v>224</v>
      </c>
      <c r="Q8" t="s" s="490">
        <v>200</v>
      </c>
      <c r="R8" t="s" s="491">
        <v>269</v>
      </c>
      <c r="S8" t="s" s="490">
        <v>200</v>
      </c>
      <c r="T8" s="618"/>
      <c r="U8" t="s" s="490">
        <v>200</v>
      </c>
      <c r="V8" s="190"/>
    </row>
    <row r="9" ht="13.75" customHeight="1">
      <c r="A9" t="s" s="138">
        <v>124</v>
      </c>
      <c r="B9" t="s" s="417">
        <v>125</v>
      </c>
      <c r="C9" s="619">
        <f>MEDIAN(D9:E9,G9:I9,K9:L9,N9,P9,R9,T9)</f>
        <v>3</v>
      </c>
      <c r="D9" s="418">
        <v>3</v>
      </c>
      <c r="E9" s="418">
        <v>2</v>
      </c>
      <c r="F9" s="492">
        <f>MEDIAN(D9:E9)</f>
        <v>2.5</v>
      </c>
      <c r="G9" s="418">
        <v>4</v>
      </c>
      <c r="H9" s="145">
        <v>3</v>
      </c>
      <c r="I9" s="145">
        <v>4</v>
      </c>
      <c r="J9" s="575">
        <f>MEDIAN(G9:I9)</f>
        <v>4</v>
      </c>
      <c r="K9" s="420">
        <v>1</v>
      </c>
      <c r="L9" s="421">
        <v>2</v>
      </c>
      <c r="M9" s="575">
        <f>MEDIAN(K9:L9)</f>
        <v>1.5</v>
      </c>
      <c r="N9" s="420">
        <v>3</v>
      </c>
      <c r="O9" s="574">
        <f>MEDIAN(N9:N9)</f>
        <v>3</v>
      </c>
      <c r="P9" s="420">
        <v>2</v>
      </c>
      <c r="Q9" s="574">
        <f>MEDIAN(P9:P9)</f>
        <v>2</v>
      </c>
      <c r="R9" s="420">
        <v>4</v>
      </c>
      <c r="S9" s="574">
        <f>MEDIAN(R9:R9)</f>
        <v>4</v>
      </c>
      <c r="T9" s="620"/>
      <c r="U9" s="493"/>
      <c r="V9" s="495">
        <f>SUM(D9:E9,G9:I9,K9:L9,N9,P9,R9,T9)</f>
        <v>28</v>
      </c>
    </row>
    <row r="10" ht="26.55" customHeight="1">
      <c r="A10" s="152"/>
      <c r="B10" t="s" s="417">
        <v>126</v>
      </c>
      <c r="C10" s="619">
        <f>MEDIAN(D10:E10,G10:I10,K10:L10,N10,P10,R10,T10)</f>
        <v>2.5</v>
      </c>
      <c r="D10" s="418">
        <v>2</v>
      </c>
      <c r="E10" s="418">
        <v>1</v>
      </c>
      <c r="F10" s="492">
        <f>MEDIAN(D10:E10)</f>
        <v>1.5</v>
      </c>
      <c r="G10" s="418">
        <v>4</v>
      </c>
      <c r="H10" s="145">
        <v>3</v>
      </c>
      <c r="I10" s="145">
        <v>4</v>
      </c>
      <c r="J10" s="575">
        <f>MEDIAN(G10:I10)</f>
        <v>4</v>
      </c>
      <c r="K10" s="420">
        <v>2</v>
      </c>
      <c r="L10" s="421">
        <v>1</v>
      </c>
      <c r="M10" s="575">
        <f>MEDIAN(K10:L10)</f>
        <v>1.5</v>
      </c>
      <c r="N10" s="420">
        <v>3</v>
      </c>
      <c r="O10" s="574">
        <f>MEDIAN(N10:N10)</f>
        <v>3</v>
      </c>
      <c r="P10" s="420">
        <v>2</v>
      </c>
      <c r="Q10" s="574">
        <f>MEDIAN(P10:P10)</f>
        <v>2</v>
      </c>
      <c r="R10" s="420">
        <v>4</v>
      </c>
      <c r="S10" s="574">
        <f>MEDIAN(R10:R10)</f>
        <v>4</v>
      </c>
      <c r="T10" s="620"/>
      <c r="U10" s="493"/>
      <c r="V10" s="495">
        <f>SUM(D10:E10,G10:I10,K10:L10,N10,P10,R10,T10)</f>
        <v>26</v>
      </c>
    </row>
    <row r="11" ht="26.55" customHeight="1">
      <c r="A11" s="152"/>
      <c r="B11" t="s" s="417">
        <v>127</v>
      </c>
      <c r="C11" s="619">
        <f>MEDIAN(D11:E11,G11:I11,K11:L11,N11,P11,R11,T11)</f>
        <v>2.5</v>
      </c>
      <c r="D11" s="418">
        <v>2</v>
      </c>
      <c r="E11" s="418">
        <v>1</v>
      </c>
      <c r="F11" s="492">
        <f>MEDIAN(D11:E11)</f>
        <v>1.5</v>
      </c>
      <c r="G11" s="418">
        <v>4</v>
      </c>
      <c r="H11" s="145">
        <v>3</v>
      </c>
      <c r="I11" s="145">
        <v>2</v>
      </c>
      <c r="J11" s="575">
        <f>MEDIAN(G11:I11)</f>
        <v>3</v>
      </c>
      <c r="K11" s="420">
        <v>1</v>
      </c>
      <c r="L11" s="421">
        <v>3</v>
      </c>
      <c r="M11" s="575">
        <f>MEDIAN(K11:L11)</f>
        <v>2</v>
      </c>
      <c r="N11" s="420">
        <v>3</v>
      </c>
      <c r="O11" s="574">
        <f>MEDIAN(N11:N11)</f>
        <v>3</v>
      </c>
      <c r="P11" s="420">
        <v>2</v>
      </c>
      <c r="Q11" s="574">
        <f>MEDIAN(P11:P11)</f>
        <v>2</v>
      </c>
      <c r="R11" s="420">
        <v>4</v>
      </c>
      <c r="S11" s="574">
        <f>MEDIAN(R11:R11)</f>
        <v>4</v>
      </c>
      <c r="T11" s="620"/>
      <c r="U11" s="493"/>
      <c r="V11" s="495">
        <f>SUM(D11:E11,G11:I11,K11:L11,N11,P11,R11,T11)</f>
        <v>25</v>
      </c>
    </row>
    <row r="12" ht="26.55" customHeight="1">
      <c r="A12" s="156"/>
      <c r="B12" t="s" s="417">
        <v>128</v>
      </c>
      <c r="C12" s="619">
        <f>MEDIAN(D12:E12,G12:I12,K12:L12,N12,P12,R12,T12)</f>
        <v>2</v>
      </c>
      <c r="D12" s="418">
        <v>2</v>
      </c>
      <c r="E12" s="418">
        <v>2</v>
      </c>
      <c r="F12" s="492">
        <f>MEDIAN(D12:E12)</f>
        <v>2</v>
      </c>
      <c r="G12" s="418">
        <v>4</v>
      </c>
      <c r="H12" s="145">
        <v>1</v>
      </c>
      <c r="I12" s="145">
        <v>2</v>
      </c>
      <c r="J12" s="575">
        <f>MEDIAN(G12:I12)</f>
        <v>2</v>
      </c>
      <c r="K12" s="420">
        <v>2</v>
      </c>
      <c r="L12" s="421">
        <v>1</v>
      </c>
      <c r="M12" s="575">
        <f>MEDIAN(K12:L12)</f>
        <v>1.5</v>
      </c>
      <c r="N12" s="420">
        <v>4</v>
      </c>
      <c r="O12" s="574">
        <f>MEDIAN(N12:N12)</f>
        <v>4</v>
      </c>
      <c r="P12" s="420">
        <v>2</v>
      </c>
      <c r="Q12" s="574">
        <f>MEDIAN(P12:P12)</f>
        <v>2</v>
      </c>
      <c r="R12" s="420">
        <v>3</v>
      </c>
      <c r="S12" s="574">
        <f>MEDIAN(R12:R12)</f>
        <v>3</v>
      </c>
      <c r="T12" s="620"/>
      <c r="U12" s="493"/>
      <c r="V12" s="495">
        <f>SUM(D12:E12,G12:I12,K12:L12,N12,P12,R12,T12)</f>
        <v>23</v>
      </c>
    </row>
    <row r="13" ht="39.55" customHeight="1">
      <c r="A13" t="s" s="160">
        <v>129</v>
      </c>
      <c r="B13" t="s" s="427">
        <v>130</v>
      </c>
      <c r="C13" s="619">
        <f>MEDIAN(D13:E13,G13:I13,K13:L13,N13,P13,R13,T13)</f>
        <v>2</v>
      </c>
      <c r="D13" s="428">
        <v>2</v>
      </c>
      <c r="E13" s="428">
        <v>2</v>
      </c>
      <c r="F13" s="492">
        <f>MEDIAN(D13:E13)</f>
        <v>2</v>
      </c>
      <c r="G13" s="428">
        <v>2</v>
      </c>
      <c r="H13" s="167">
        <v>1</v>
      </c>
      <c r="I13" s="167">
        <v>3</v>
      </c>
      <c r="J13" s="575">
        <f>MEDIAN(G13:I13)</f>
        <v>2</v>
      </c>
      <c r="K13" s="430">
        <v>1</v>
      </c>
      <c r="L13" s="431">
        <v>2</v>
      </c>
      <c r="M13" s="575">
        <f>MEDIAN(K13:L13)</f>
        <v>1.5</v>
      </c>
      <c r="N13" s="430">
        <v>3</v>
      </c>
      <c r="O13" s="574">
        <f>MEDIAN(N13:N13)</f>
        <v>3</v>
      </c>
      <c r="P13" s="430">
        <v>1</v>
      </c>
      <c r="Q13" s="574">
        <f>MEDIAN(P13:P13)</f>
        <v>1</v>
      </c>
      <c r="R13" s="430">
        <v>3</v>
      </c>
      <c r="S13" s="574">
        <f>MEDIAN(R13:R13)</f>
        <v>3</v>
      </c>
      <c r="T13" s="621"/>
      <c r="U13" s="493"/>
      <c r="V13" s="495">
        <f>SUM(D13:E13,G13:I13,K13:L13,N13,P13,R13,T13)</f>
        <v>20</v>
      </c>
    </row>
    <row r="14" ht="13.75" customHeight="1">
      <c r="A14" s="152"/>
      <c r="B14" t="s" s="427">
        <v>131</v>
      </c>
      <c r="C14" s="619">
        <f>MEDIAN(D14:E14,G14:I14,K14:L14,N14,P14,R14,T14)</f>
        <v>1</v>
      </c>
      <c r="D14" s="428">
        <v>2</v>
      </c>
      <c r="E14" s="428">
        <v>1</v>
      </c>
      <c r="F14" s="492">
        <f>MEDIAN(D14:E14)</f>
        <v>1.5</v>
      </c>
      <c r="G14" s="428">
        <v>3</v>
      </c>
      <c r="H14" s="167">
        <v>1</v>
      </c>
      <c r="I14" s="167">
        <v>3</v>
      </c>
      <c r="J14" s="575">
        <f>MEDIAN(G14:I14)</f>
        <v>3</v>
      </c>
      <c r="K14" s="430">
        <v>1</v>
      </c>
      <c r="L14" t="s" s="622">
        <v>282</v>
      </c>
      <c r="M14" s="575">
        <f>MEDIAN(K14:L14)</f>
        <v>1</v>
      </c>
      <c r="N14" s="430">
        <v>1</v>
      </c>
      <c r="O14" s="574">
        <f>MEDIAN(N14:N14)</f>
        <v>1</v>
      </c>
      <c r="P14" s="430">
        <v>1</v>
      </c>
      <c r="Q14" s="574">
        <f>MEDIAN(P14:P14)</f>
        <v>1</v>
      </c>
      <c r="R14" t="s" s="578">
        <v>282</v>
      </c>
      <c r="S14" s="574">
        <f>MEDIAN(R14:R14)</f>
      </c>
      <c r="T14" s="623"/>
      <c r="U14" s="493"/>
      <c r="V14" s="495">
        <f>SUM(D14:E14,G14:I14,K14:L14,N14,P14,R14,T14)</f>
        <v>13</v>
      </c>
    </row>
    <row r="15" ht="26.55" customHeight="1">
      <c r="A15" s="156"/>
      <c r="B15" t="s" s="427">
        <v>132</v>
      </c>
      <c r="C15" s="619">
        <f>MEDIAN(D15:E15,G15:I15,K15:L15,N15,P15,R15,T15)</f>
        <v>2</v>
      </c>
      <c r="D15" s="428">
        <v>2</v>
      </c>
      <c r="E15" s="428">
        <v>2</v>
      </c>
      <c r="F15" s="492">
        <f>MEDIAN(D15:E15)</f>
        <v>2</v>
      </c>
      <c r="G15" s="428">
        <v>4</v>
      </c>
      <c r="H15" s="167">
        <v>2</v>
      </c>
      <c r="I15" s="167">
        <v>3</v>
      </c>
      <c r="J15" s="575">
        <f>MEDIAN(G15:I15)</f>
        <v>3</v>
      </c>
      <c r="K15" s="430">
        <v>1</v>
      </c>
      <c r="L15" s="431">
        <v>3</v>
      </c>
      <c r="M15" s="575">
        <f>MEDIAN(K15:L15)</f>
        <v>2</v>
      </c>
      <c r="N15" s="430">
        <v>3</v>
      </c>
      <c r="O15" s="574">
        <f>MEDIAN(N15:N15)</f>
        <v>3</v>
      </c>
      <c r="P15" s="430">
        <v>2</v>
      </c>
      <c r="Q15" s="574">
        <f>MEDIAN(P15:P15)</f>
        <v>2</v>
      </c>
      <c r="R15" s="430">
        <v>2</v>
      </c>
      <c r="S15" s="574">
        <f>MEDIAN(R15:R15)</f>
        <v>2</v>
      </c>
      <c r="T15" s="621"/>
      <c r="U15" s="493"/>
      <c r="V15" s="495">
        <f>SUM(D15:E15,G15:I15,K15:L15,N15,P15,R15,T15)</f>
        <v>24</v>
      </c>
    </row>
    <row r="16" ht="13.75" customHeight="1">
      <c r="A16" t="s" s="174">
        <v>134</v>
      </c>
      <c r="B16" t="s" s="433">
        <v>135</v>
      </c>
      <c r="C16" s="619">
        <f>MEDIAN(D16:E16,G16:I16,K16:L16,N16,P16,R16,T16)</f>
        <v>2</v>
      </c>
      <c r="D16" s="435">
        <v>2</v>
      </c>
      <c r="E16" s="435">
        <v>1</v>
      </c>
      <c r="F16" s="492">
        <f>MEDIAN(D16:E16)</f>
        <v>1.5</v>
      </c>
      <c r="G16" s="435">
        <v>3</v>
      </c>
      <c r="H16" s="181">
        <v>1</v>
      </c>
      <c r="I16" s="181">
        <v>2</v>
      </c>
      <c r="J16" s="575">
        <f>MEDIAN(G16:I16)</f>
        <v>2</v>
      </c>
      <c r="K16" s="437">
        <v>1</v>
      </c>
      <c r="L16" s="438">
        <v>4</v>
      </c>
      <c r="M16" s="575">
        <f>MEDIAN(K16:L16)</f>
        <v>2.5</v>
      </c>
      <c r="N16" s="437">
        <v>2</v>
      </c>
      <c r="O16" s="574">
        <f>MEDIAN(N16:N16)</f>
        <v>2</v>
      </c>
      <c r="P16" s="437">
        <v>2</v>
      </c>
      <c r="Q16" s="574">
        <f>MEDIAN(P16:P16)</f>
        <v>2</v>
      </c>
      <c r="R16" s="437">
        <v>4</v>
      </c>
      <c r="S16" s="574">
        <f>MEDIAN(R16:R16)</f>
        <v>4</v>
      </c>
      <c r="T16" s="624"/>
      <c r="U16" s="493"/>
      <c r="V16" s="495">
        <f>SUM(D16:E16,G16:I16,K16:L16,N16,P16,R16,T16)</f>
        <v>22</v>
      </c>
    </row>
    <row r="17" ht="26.55" customHeight="1">
      <c r="A17" s="152"/>
      <c r="B17" t="s" s="433">
        <v>136</v>
      </c>
      <c r="C17" s="619">
        <f>MEDIAN(D17:E17,G17:I17,K17:L17,N17,P17,R17,T17)</f>
        <v>2</v>
      </c>
      <c r="D17" s="435">
        <v>2</v>
      </c>
      <c r="E17" s="435">
        <v>1</v>
      </c>
      <c r="F17" s="492">
        <f>MEDIAN(D17:E17)</f>
        <v>1.5</v>
      </c>
      <c r="G17" s="435">
        <v>4</v>
      </c>
      <c r="H17" s="181">
        <v>2</v>
      </c>
      <c r="I17" t="s" s="625">
        <v>282</v>
      </c>
      <c r="J17" s="575">
        <f>MEDIAN(G17:I17)</f>
        <v>3</v>
      </c>
      <c r="K17" s="437">
        <v>1</v>
      </c>
      <c r="L17" s="438">
        <v>3</v>
      </c>
      <c r="M17" s="575">
        <f>MEDIAN(K17:L17)</f>
        <v>2</v>
      </c>
      <c r="N17" s="437">
        <v>2</v>
      </c>
      <c r="O17" s="574">
        <f>MEDIAN(N17:N17)</f>
        <v>2</v>
      </c>
      <c r="P17" s="437">
        <v>1</v>
      </c>
      <c r="Q17" s="574">
        <f>MEDIAN(P17:P17)</f>
        <v>1</v>
      </c>
      <c r="R17" s="437">
        <v>3</v>
      </c>
      <c r="S17" s="574">
        <f>MEDIAN(R17:R17)</f>
        <v>3</v>
      </c>
      <c r="T17" s="624"/>
      <c r="U17" s="493"/>
      <c r="V17" s="495">
        <f>SUM(D17:E17,G17:I17,K17:L17,N17,P17,R17,T17)</f>
        <v>19</v>
      </c>
    </row>
    <row r="18" ht="26.55" customHeight="1">
      <c r="A18" s="156"/>
      <c r="B18" t="s" s="433">
        <v>137</v>
      </c>
      <c r="C18" s="619">
        <f>MEDIAN(D18:E18,G18:I18,K18:L18,N18,P18,R18,T18)</f>
        <v>2</v>
      </c>
      <c r="D18" s="435">
        <v>1</v>
      </c>
      <c r="E18" s="435">
        <v>1</v>
      </c>
      <c r="F18" s="492">
        <f>MEDIAN(D18:E18)</f>
        <v>1</v>
      </c>
      <c r="G18" s="435">
        <v>4</v>
      </c>
      <c r="H18" s="181">
        <v>0</v>
      </c>
      <c r="I18" s="181">
        <v>3</v>
      </c>
      <c r="J18" s="575">
        <f>MEDIAN(G18:I18)</f>
        <v>3</v>
      </c>
      <c r="K18" s="437">
        <v>2</v>
      </c>
      <c r="L18" s="438">
        <v>3</v>
      </c>
      <c r="M18" s="575">
        <f>MEDIAN(K18:L18)</f>
        <v>2.5</v>
      </c>
      <c r="N18" s="437">
        <v>2</v>
      </c>
      <c r="O18" s="574">
        <f>MEDIAN(N18:N18)</f>
        <v>2</v>
      </c>
      <c r="P18" s="437">
        <v>2</v>
      </c>
      <c r="Q18" s="574">
        <f>MEDIAN(P18:P18)</f>
        <v>2</v>
      </c>
      <c r="R18" s="437">
        <v>3</v>
      </c>
      <c r="S18" s="574">
        <f>MEDIAN(R18:R18)</f>
        <v>3</v>
      </c>
      <c r="T18" s="624"/>
      <c r="U18" s="493"/>
      <c r="V18" s="495">
        <f>SUM(D18:E18,G18:I18,K18:L18,N18,P18,R18,T18)</f>
        <v>21</v>
      </c>
    </row>
    <row r="19" ht="39.55" customHeight="1">
      <c r="A19" t="s" s="191">
        <v>138</v>
      </c>
      <c r="B19" t="s" s="439">
        <v>139</v>
      </c>
      <c r="C19" s="619">
        <f>MEDIAN(D19:E19,G19:I19,K19:L19,N19,P19,R19,T19)</f>
        <v>2</v>
      </c>
      <c r="D19" s="198">
        <v>1</v>
      </c>
      <c r="E19" s="198">
        <v>2</v>
      </c>
      <c r="F19" s="492">
        <f>MEDIAN(D19:E19)</f>
        <v>1.5</v>
      </c>
      <c r="G19" s="198">
        <v>4</v>
      </c>
      <c r="H19" s="198">
        <v>1</v>
      </c>
      <c r="I19" s="198">
        <v>3</v>
      </c>
      <c r="J19" s="575">
        <f>MEDIAN(G19:I19)</f>
        <v>3</v>
      </c>
      <c r="K19" s="443">
        <v>2</v>
      </c>
      <c r="L19" t="s" s="626">
        <v>282</v>
      </c>
      <c r="M19" s="575">
        <f>MEDIAN(K19:L19)</f>
        <v>2</v>
      </c>
      <c r="N19" s="443">
        <v>2</v>
      </c>
      <c r="O19" s="574">
        <f>MEDIAN(N19:N19)</f>
        <v>2</v>
      </c>
      <c r="P19" s="443">
        <v>1</v>
      </c>
      <c r="Q19" s="574">
        <f>MEDIAN(P19:P19)</f>
        <v>1</v>
      </c>
      <c r="R19" s="443">
        <v>4</v>
      </c>
      <c r="S19" s="574">
        <f>MEDIAN(R19:R19)</f>
        <v>4</v>
      </c>
      <c r="T19" s="627"/>
      <c r="U19" s="493"/>
      <c r="V19" s="495">
        <f>SUM(D19:E19,G19:I19,K19:L19,N19,P19,R19,T19)</f>
        <v>20</v>
      </c>
    </row>
    <row r="20" ht="26.55" customHeight="1">
      <c r="A20" s="152"/>
      <c r="B20" t="s" s="439">
        <v>140</v>
      </c>
      <c r="C20" s="619">
        <f>MEDIAN(D20:E20,G20:I20,K20:L20,N20,P20,R20,T20)</f>
        <v>2</v>
      </c>
      <c r="D20" s="440">
        <v>1</v>
      </c>
      <c r="E20" s="440">
        <v>1</v>
      </c>
      <c r="F20" s="492">
        <f>MEDIAN(D20:E20)</f>
        <v>1</v>
      </c>
      <c r="G20" s="440">
        <v>4</v>
      </c>
      <c r="H20" t="s" s="604">
        <v>282</v>
      </c>
      <c r="I20" s="198">
        <v>2</v>
      </c>
      <c r="J20" s="575">
        <f>MEDIAN(G20:I20)</f>
        <v>3</v>
      </c>
      <c r="K20" s="507">
        <v>2</v>
      </c>
      <c r="L20" s="440">
        <v>1</v>
      </c>
      <c r="M20" s="575">
        <f>MEDIAN(K20:L20)</f>
        <v>1.5</v>
      </c>
      <c r="N20" s="505">
        <v>2</v>
      </c>
      <c r="O20" s="574">
        <f>MEDIAN(N20:N20)</f>
        <v>2</v>
      </c>
      <c r="P20" s="507">
        <v>2</v>
      </c>
      <c r="Q20" s="575">
        <f>MEDIAN(P20:P20)</f>
        <v>2</v>
      </c>
      <c r="R20" t="s" s="580">
        <v>282</v>
      </c>
      <c r="S20" t="s" s="628">
        <v>282</v>
      </c>
      <c r="T20" s="629"/>
      <c r="U20" s="493"/>
      <c r="V20" s="495">
        <f>SUM(D20:E20,G20:I20,K20:L20,N20,P20,R20,T20)</f>
        <v>15</v>
      </c>
    </row>
    <row r="21" ht="39.55" customHeight="1">
      <c r="A21" s="156"/>
      <c r="B21" t="s" s="439">
        <v>142</v>
      </c>
      <c r="C21" s="619">
        <f>MEDIAN(D21:E21,G21:I21,K21:L21,N21,P21,R21,T21)</f>
        <v>2</v>
      </c>
      <c r="D21" s="440">
        <v>1</v>
      </c>
      <c r="E21" s="440">
        <v>1</v>
      </c>
      <c r="F21" s="492">
        <f>MEDIAN(D21:E21)</f>
        <v>1</v>
      </c>
      <c r="G21" s="440">
        <v>3</v>
      </c>
      <c r="H21" s="198">
        <v>1</v>
      </c>
      <c r="I21" s="198">
        <v>2</v>
      </c>
      <c r="J21" s="575">
        <f>MEDIAN(G21:I21)</f>
        <v>2</v>
      </c>
      <c r="K21" s="505">
        <v>3</v>
      </c>
      <c r="L21" s="444">
        <v>0</v>
      </c>
      <c r="M21" s="575">
        <f>MEDIAN(K21:L21)</f>
        <v>1.5</v>
      </c>
      <c r="N21" s="505">
        <v>2</v>
      </c>
      <c r="O21" s="574">
        <f>MEDIAN(N21:N21)</f>
        <v>2</v>
      </c>
      <c r="P21" s="505">
        <v>3</v>
      </c>
      <c r="Q21" s="574">
        <f>MEDIAN(P21:P21)</f>
        <v>3</v>
      </c>
      <c r="R21" s="505">
        <v>2</v>
      </c>
      <c r="S21" s="574">
        <f>MEDIAN(R21:R21)</f>
        <v>2</v>
      </c>
      <c r="T21" s="630"/>
      <c r="U21" s="493"/>
      <c r="V21" s="495">
        <f>SUM(D21:E21,G21:I21,K21:L21,N21,P21,R21,T21)</f>
        <v>18</v>
      </c>
    </row>
    <row r="22" ht="13.75" customHeight="1">
      <c r="A22" t="s" s="207">
        <v>144</v>
      </c>
      <c r="B22" t="s" s="447">
        <v>145</v>
      </c>
      <c r="C22" s="619">
        <f>MEDIAN(D22:E22,G22:I22,K22:L22,N22,P22,R22,T22)</f>
        <v>1</v>
      </c>
      <c r="D22" s="448">
        <v>0</v>
      </c>
      <c r="E22" s="448">
        <v>0</v>
      </c>
      <c r="F22" s="492">
        <f>MEDIAN(D22:E22)</f>
        <v>0</v>
      </c>
      <c r="G22" s="448">
        <v>3</v>
      </c>
      <c r="H22" s="214">
        <v>0</v>
      </c>
      <c r="I22" s="214">
        <v>1</v>
      </c>
      <c r="J22" s="575">
        <f>MEDIAN(G22:I22)</f>
        <v>1</v>
      </c>
      <c r="K22" s="450">
        <v>2</v>
      </c>
      <c r="L22" s="448">
        <v>0</v>
      </c>
      <c r="M22" s="575">
        <f>MEDIAN(K22:L22)</f>
        <v>1</v>
      </c>
      <c r="N22" s="452">
        <v>2</v>
      </c>
      <c r="O22" s="574">
        <f>MEDIAN(N22:N22)</f>
        <v>2</v>
      </c>
      <c r="P22" s="450">
        <v>2</v>
      </c>
      <c r="Q22" s="575">
        <f>MEDIAN(P22:P22)</f>
        <v>2</v>
      </c>
      <c r="R22" t="s" s="512">
        <v>282</v>
      </c>
      <c r="S22" t="s" s="628">
        <v>282</v>
      </c>
      <c r="T22" s="631"/>
      <c r="U22" s="493"/>
      <c r="V22" s="495">
        <f>SUM(D22:E22,G22:I22,K22:L22,N22,P22,R22,T22)</f>
        <v>10</v>
      </c>
    </row>
    <row r="23" ht="39.55" customHeight="1">
      <c r="A23" s="152"/>
      <c r="B23" t="s" s="454">
        <v>146</v>
      </c>
      <c r="C23" s="619">
        <f>MEDIAN(D23:E23,G23:I23,K23:L23,N23,P23,R23,T23)</f>
        <v>1</v>
      </c>
      <c r="D23" s="448">
        <v>0</v>
      </c>
      <c r="E23" s="448">
        <v>1</v>
      </c>
      <c r="F23" s="492">
        <f>MEDIAN(D23:E23)</f>
        <v>0.5</v>
      </c>
      <c r="G23" s="448">
        <v>3</v>
      </c>
      <c r="H23" s="214">
        <v>0</v>
      </c>
      <c r="I23" s="214">
        <v>0</v>
      </c>
      <c r="J23" s="575">
        <f>MEDIAN(G23:I23)</f>
        <v>0</v>
      </c>
      <c r="K23" s="452">
        <v>1</v>
      </c>
      <c r="L23" s="453">
        <v>3</v>
      </c>
      <c r="M23" s="575">
        <f>MEDIAN(K23:L23)</f>
        <v>2</v>
      </c>
      <c r="N23" s="452">
        <v>1</v>
      </c>
      <c r="O23" s="574">
        <f>MEDIAN(N23:N23)</f>
        <v>1</v>
      </c>
      <c r="P23" s="452">
        <v>2</v>
      </c>
      <c r="Q23" s="574">
        <f>MEDIAN(P23:P23)</f>
        <v>2</v>
      </c>
      <c r="R23" t="s" s="512">
        <v>282</v>
      </c>
      <c r="S23" t="s" s="628">
        <v>282</v>
      </c>
      <c r="T23" s="631"/>
      <c r="U23" s="493"/>
      <c r="V23" s="495">
        <f>SUM(D23:E23,G23:I23,K23:L23,N23,P23,R23,T23)</f>
        <v>11</v>
      </c>
    </row>
    <row r="24" ht="77.2" customHeight="1">
      <c r="A24" s="156"/>
      <c r="B24" t="s" s="454">
        <v>147</v>
      </c>
      <c r="C24" s="619">
        <f>MEDIAN(D24:E24,G24:I24,K24:L24,N24,P24,R24,T24)</f>
        <v>3</v>
      </c>
      <c r="D24" s="448">
        <v>2</v>
      </c>
      <c r="E24" s="448">
        <v>1</v>
      </c>
      <c r="F24" s="492">
        <f>MEDIAN(D24:E24)</f>
        <v>1.5</v>
      </c>
      <c r="G24" s="448">
        <v>4</v>
      </c>
      <c r="H24" s="214">
        <v>3</v>
      </c>
      <c r="I24" s="214">
        <v>4</v>
      </c>
      <c r="J24" s="575">
        <f>MEDIAN(G24:I24)</f>
        <v>4</v>
      </c>
      <c r="K24" s="450">
        <v>3</v>
      </c>
      <c r="L24" s="448">
        <v>3</v>
      </c>
      <c r="M24" s="575">
        <f>MEDIAN(K24:L24)</f>
        <v>3</v>
      </c>
      <c r="N24" s="452">
        <v>4</v>
      </c>
      <c r="O24" s="574">
        <f>MEDIAN(N24:N24)</f>
        <v>4</v>
      </c>
      <c r="P24" s="450">
        <v>2</v>
      </c>
      <c r="Q24" s="575">
        <f>MEDIAN(P24:P24)</f>
        <v>2</v>
      </c>
      <c r="R24" s="581">
        <v>1</v>
      </c>
      <c r="S24" s="574">
        <f>MEDIAN(R24:R24)</f>
        <v>1</v>
      </c>
      <c r="T24" s="632"/>
      <c r="U24" s="493"/>
      <c r="V24" s="495">
        <f>SUM(D24:E24,G24:I24,K24:L24,N24,P24,R24,T24)</f>
        <v>27</v>
      </c>
    </row>
    <row r="25" ht="52.55" customHeight="1">
      <c r="A25" t="s" s="218">
        <v>148</v>
      </c>
      <c r="B25" t="s" s="455">
        <v>149</v>
      </c>
      <c r="C25" s="619">
        <f>MEDIAN(D25:E25,G25:I25,K25:L25,N25,P25,R25,T25)</f>
        <v>1.5</v>
      </c>
      <c r="D25" s="456">
        <v>1</v>
      </c>
      <c r="E25" s="456">
        <v>0</v>
      </c>
      <c r="F25" s="492">
        <f>MEDIAN(D25:E25)</f>
        <v>0.5</v>
      </c>
      <c r="G25" s="456">
        <v>4</v>
      </c>
      <c r="H25" s="225">
        <v>1</v>
      </c>
      <c r="I25" s="225">
        <v>2</v>
      </c>
      <c r="J25" s="575">
        <f>MEDIAN(G25:I25)</f>
        <v>2</v>
      </c>
      <c r="K25" s="458">
        <v>4</v>
      </c>
      <c r="L25" s="456">
        <v>1</v>
      </c>
      <c r="M25" s="575">
        <f>MEDIAN(K25:L25)</f>
        <v>2.5</v>
      </c>
      <c r="N25" s="514">
        <v>2</v>
      </c>
      <c r="O25" s="574">
        <f>MEDIAN(N25:N25)</f>
        <v>2</v>
      </c>
      <c r="P25" s="458">
        <v>4</v>
      </c>
      <c r="Q25" s="575">
        <f>MEDIAN(P25:P25)</f>
        <v>4</v>
      </c>
      <c r="R25" s="514">
        <v>1</v>
      </c>
      <c r="S25" s="574">
        <f>MEDIAN(R25:R25)</f>
        <v>1</v>
      </c>
      <c r="T25" s="633"/>
      <c r="U25" s="493"/>
      <c r="V25" s="495">
        <f>SUM(D25:E25,G25:I25,K25:L25,N25,P25,R25,T25)</f>
        <v>20</v>
      </c>
    </row>
    <row r="26" ht="26.55" customHeight="1">
      <c r="A26" s="152"/>
      <c r="B26" t="s" s="455">
        <v>150</v>
      </c>
      <c r="C26" s="619">
        <f>MEDIAN(D26:E26,G26:I26,K26:L26,N26,P26,R26,T26)</f>
        <v>0.5</v>
      </c>
      <c r="D26" s="456">
        <v>1</v>
      </c>
      <c r="E26" s="456">
        <v>0</v>
      </c>
      <c r="F26" s="492">
        <f>MEDIAN(D26:E26)</f>
        <v>0.5</v>
      </c>
      <c r="G26" s="456">
        <v>3</v>
      </c>
      <c r="H26" s="225">
        <v>0</v>
      </c>
      <c r="I26" s="225">
        <v>0</v>
      </c>
      <c r="J26" s="575">
        <f>MEDIAN(G26:I26)</f>
        <v>0</v>
      </c>
      <c r="K26" s="458">
        <v>1</v>
      </c>
      <c r="L26" s="456">
        <v>0</v>
      </c>
      <c r="M26" s="575">
        <f>MEDIAN(K26:L26)</f>
        <v>0.5</v>
      </c>
      <c r="N26" s="514">
        <v>2</v>
      </c>
      <c r="O26" s="574">
        <f>MEDIAN(N26:N26)</f>
        <v>2</v>
      </c>
      <c r="P26" s="458">
        <v>3</v>
      </c>
      <c r="Q26" s="575">
        <f>MEDIAN(P26:P26)</f>
        <v>3</v>
      </c>
      <c r="R26" s="514">
        <v>0</v>
      </c>
      <c r="S26" s="574">
        <f>MEDIAN(R26:R26)</f>
        <v>0</v>
      </c>
      <c r="T26" s="633"/>
      <c r="U26" s="493"/>
      <c r="V26" s="495">
        <f>SUM(D26:E26,G26:I26,K26:L26,N26,P26,R26,T26)</f>
        <v>10</v>
      </c>
    </row>
    <row r="27" ht="26.55" customHeight="1">
      <c r="A27" s="156"/>
      <c r="B27" t="s" s="455">
        <v>151</v>
      </c>
      <c r="C27" s="619">
        <f>MEDIAN(D27:E27,G27:I27,K27:L27,N27,P27,R27,T27)</f>
        <v>1</v>
      </c>
      <c r="D27" s="456">
        <v>0</v>
      </c>
      <c r="E27" s="456">
        <v>0</v>
      </c>
      <c r="F27" s="492">
        <f>MEDIAN(D27:E27)</f>
        <v>0</v>
      </c>
      <c r="G27" s="456">
        <v>2</v>
      </c>
      <c r="H27" s="225">
        <v>0</v>
      </c>
      <c r="I27" s="225">
        <v>1</v>
      </c>
      <c r="J27" s="575">
        <f>MEDIAN(G27:I27)</f>
        <v>1</v>
      </c>
      <c r="K27" s="516">
        <v>1</v>
      </c>
      <c r="L27" s="456">
        <v>1</v>
      </c>
      <c r="M27" s="575">
        <f>MEDIAN(K27:L27)</f>
        <v>1</v>
      </c>
      <c r="N27" s="514">
        <v>1</v>
      </c>
      <c r="O27" s="574">
        <f>MEDIAN(N27:N27)</f>
        <v>1</v>
      </c>
      <c r="P27" s="516">
        <v>2</v>
      </c>
      <c r="Q27" s="575">
        <f>MEDIAN(P27:P27)</f>
        <v>2</v>
      </c>
      <c r="R27" s="517">
        <v>2</v>
      </c>
      <c r="S27" s="574">
        <f>MEDIAN(R27:R27)</f>
        <v>2</v>
      </c>
      <c r="T27" s="633"/>
      <c r="U27" s="493"/>
      <c r="V27" s="495">
        <f>SUM(D27:E27,G27:I27,K27:L27,N27,P27,R27,T27)</f>
        <v>10</v>
      </c>
    </row>
    <row r="28" ht="13.75" customHeight="1">
      <c r="A28" t="s" s="461">
        <v>114</v>
      </c>
      <c r="B28" s="68"/>
      <c r="C28" s="492">
        <f>MEDIAN(D9:E27,G9:I27,K9:L27,N9:N27,P9:P27,R9:R27,T9:T27)</f>
        <v>2</v>
      </c>
      <c r="D28" s="233">
        <f>MEDIAN(D9:D27)</f>
        <v>2</v>
      </c>
      <c r="E28" s="233">
        <v>2</v>
      </c>
      <c r="F28" s="518">
        <f>MEDIAN(D9:E27)</f>
        <v>1</v>
      </c>
      <c r="G28" s="233">
        <f>MEDIAN(G9:G27)</f>
        <v>4</v>
      </c>
      <c r="H28" s="233">
        <f>MEDIAN(H9:H27)</f>
        <v>1</v>
      </c>
      <c r="I28" s="233">
        <f>MEDIAN(I9:I27)</f>
        <v>2</v>
      </c>
      <c r="J28" s="518">
        <f>MEDIAN(G9:I27)</f>
        <v>3</v>
      </c>
      <c r="K28" s="233">
        <f>MEDIAN(K9:K27)</f>
        <v>1</v>
      </c>
      <c r="L28" s="233">
        <f>MEDIAN(L9:L27)</f>
        <v>2</v>
      </c>
      <c r="M28" s="518">
        <f>MEDIAN(K9:L27)</f>
        <v>1.5</v>
      </c>
      <c r="N28" s="519">
        <f>MEDIAN(N9:N27)</f>
        <v>2</v>
      </c>
      <c r="O28" s="518">
        <f>MEDIAN(N9:N27)</f>
        <v>2</v>
      </c>
      <c r="P28" s="233">
        <f>MEDIAN(P9:P27)</f>
        <v>2</v>
      </c>
      <c r="Q28" s="518">
        <f>MEDIAN(P9:P27)</f>
        <v>2</v>
      </c>
      <c r="R28" s="233">
        <f>MEDIAN(R9:R27)</f>
        <v>3</v>
      </c>
      <c r="S28" s="518">
        <f>MEDIAN(R9:R27)</f>
        <v>3</v>
      </c>
      <c r="T28" s="519"/>
      <c r="U28" s="518"/>
      <c r="V28" s="634"/>
    </row>
    <row r="29" ht="13.75" customHeight="1">
      <c r="A29" t="s" s="466">
        <v>115</v>
      </c>
      <c r="B29" t="s" s="342">
        <v>303</v>
      </c>
      <c r="C29" s="583"/>
      <c r="D29" s="462">
        <f>SUM(D9:D27)</f>
        <v>27</v>
      </c>
      <c r="E29" s="462">
        <f>SUM(E9:E27)</f>
        <v>20</v>
      </c>
      <c r="F29" s="584"/>
      <c r="G29" s="462">
        <f>SUM(G9:G27)</f>
        <v>66</v>
      </c>
      <c r="H29" s="462">
        <f>SUM(H9:H27)</f>
        <v>23</v>
      </c>
      <c r="I29" s="462">
        <f>SUM(I9:I27)</f>
        <v>41</v>
      </c>
      <c r="J29" s="241"/>
      <c r="K29" s="462">
        <f>SUM(K9:K27)</f>
        <v>32</v>
      </c>
      <c r="L29" s="462">
        <f>SUM(L9:L27)</f>
        <v>31</v>
      </c>
      <c r="M29" s="241"/>
      <c r="N29" s="462">
        <f>SUM(N9:N27)</f>
        <v>44</v>
      </c>
      <c r="O29" s="241"/>
      <c r="P29" s="462">
        <f>SUM(P9:P27)</f>
        <v>38</v>
      </c>
      <c r="Q29" s="463"/>
      <c r="R29" s="462">
        <f>SUM(R9:R27)</f>
        <v>40</v>
      </c>
      <c r="S29" s="584"/>
      <c r="T29" s="462">
        <f>SUM(T9:T27)</f>
        <v>0</v>
      </c>
      <c r="U29" s="584"/>
      <c r="V29" s="635">
        <f>SUM(V9:V27)</f>
        <v>362</v>
      </c>
    </row>
    <row r="30" ht="14.7" customHeight="1">
      <c r="A30" s="189"/>
      <c r="B30" t="s" s="342">
        <v>304</v>
      </c>
      <c r="C30" s="241"/>
      <c r="D30" s="521">
        <f>SUM(D29:E29)</f>
        <v>47</v>
      </c>
      <c r="E30" s="71"/>
      <c r="F30" s="636"/>
      <c r="G30" s="521">
        <f>SUM(G29:I29)</f>
        <v>130</v>
      </c>
      <c r="H30" s="104"/>
      <c r="I30" s="71"/>
      <c r="J30" s="241"/>
      <c r="K30" s="521">
        <f>SUM(K29:L29)</f>
        <v>63</v>
      </c>
      <c r="L30" s="71"/>
      <c r="M30" s="241"/>
      <c r="N30" s="637">
        <f>SUM(N29)</f>
        <v>44</v>
      </c>
      <c r="O30" s="241"/>
      <c r="P30" s="637">
        <f>SUM(P29)</f>
        <v>38</v>
      </c>
      <c r="Q30" s="636"/>
      <c r="R30" s="637">
        <f>SUM(R29)</f>
        <v>40</v>
      </c>
      <c r="S30" s="584"/>
      <c r="T30" s="637">
        <f>SUM(T29)</f>
        <v>0</v>
      </c>
      <c r="U30" s="241"/>
      <c r="V30" s="495"/>
    </row>
    <row r="31" ht="14.7" customHeight="1">
      <c r="A31" s="190"/>
      <c r="B31" t="s" s="342">
        <v>159</v>
      </c>
      <c r="C31" s="241">
        <f>SUM(D30:U30)</f>
        <v>362</v>
      </c>
      <c r="D31" s="522"/>
      <c r="E31" s="71"/>
      <c r="F31" s="636"/>
      <c r="G31" s="522"/>
      <c r="H31" s="104"/>
      <c r="I31" s="71"/>
      <c r="J31" s="241"/>
      <c r="K31" s="522"/>
      <c r="L31" s="71"/>
      <c r="M31" s="241"/>
      <c r="N31" s="638"/>
      <c r="O31" s="241"/>
      <c r="P31" s="638"/>
      <c r="Q31" s="636"/>
      <c r="R31" s="638"/>
      <c r="S31" s="584"/>
      <c r="T31" s="638"/>
      <c r="U31" s="241"/>
      <c r="V31" s="495"/>
    </row>
    <row r="32" ht="22.55" customHeight="1">
      <c r="A32" t="s" s="126">
        <v>141</v>
      </c>
      <c r="B32" s="104"/>
      <c r="C32" s="104"/>
      <c r="D32" s="104"/>
      <c r="E32" s="104"/>
      <c r="F32" s="104"/>
      <c r="G32" s="104"/>
      <c r="H32" s="104"/>
      <c r="I32" s="104"/>
      <c r="J32" s="104"/>
      <c r="K32" s="104"/>
      <c r="L32" s="104"/>
      <c r="M32" s="104"/>
      <c r="N32" s="104"/>
      <c r="O32" s="104"/>
      <c r="P32" s="104"/>
      <c r="Q32" s="104"/>
      <c r="R32" s="104"/>
      <c r="S32" s="104"/>
      <c r="T32" s="104"/>
      <c r="U32" s="104"/>
      <c r="V32" s="71"/>
    </row>
    <row r="33" ht="32.1" customHeight="1">
      <c r="A33" t="s" s="523">
        <v>305</v>
      </c>
      <c r="B33" s="71"/>
      <c r="C33" s="54"/>
      <c r="D33" t="s" s="206">
        <v>86</v>
      </c>
      <c r="E33" s="104"/>
      <c r="F33" s="71"/>
      <c r="G33" t="s" s="206">
        <v>87</v>
      </c>
      <c r="H33" s="104"/>
      <c r="I33" s="104"/>
      <c r="J33" s="71"/>
      <c r="K33" t="s" s="206">
        <v>88</v>
      </c>
      <c r="L33" s="104"/>
      <c r="M33" s="71"/>
      <c r="N33" t="s" s="206">
        <v>89</v>
      </c>
      <c r="O33" s="71"/>
      <c r="P33" t="s" s="206">
        <v>90</v>
      </c>
      <c r="Q33" s="71"/>
      <c r="R33" t="s" s="206">
        <v>91</v>
      </c>
      <c r="S33" s="71"/>
      <c r="T33" t="s" s="206">
        <v>92</v>
      </c>
      <c r="U33" s="71"/>
      <c r="V33" t="s" s="489">
        <v>115</v>
      </c>
    </row>
    <row r="34" ht="39.55" customHeight="1">
      <c r="A34" t="s" s="70">
        <v>113</v>
      </c>
      <c r="B34" s="71"/>
      <c r="C34" t="s" s="490">
        <v>298</v>
      </c>
      <c r="D34" t="s" s="282">
        <v>266</v>
      </c>
      <c r="E34" t="s" s="282">
        <v>272</v>
      </c>
      <c r="F34" t="s" s="490">
        <v>200</v>
      </c>
      <c r="G34" t="s" s="73">
        <v>243</v>
      </c>
      <c r="H34" t="s" s="73">
        <v>268</v>
      </c>
      <c r="I34" t="s" s="73">
        <v>274</v>
      </c>
      <c r="J34" t="s" s="490">
        <v>200</v>
      </c>
      <c r="K34" t="s" s="416">
        <v>220</v>
      </c>
      <c r="L34" t="s" s="282">
        <v>226</v>
      </c>
      <c r="M34" t="s" s="490">
        <v>200</v>
      </c>
      <c r="N34" t="s" s="282">
        <v>237</v>
      </c>
      <c r="O34" t="s" s="490">
        <v>200</v>
      </c>
      <c r="P34" t="s" s="73">
        <v>224</v>
      </c>
      <c r="Q34" t="s" s="490">
        <v>200</v>
      </c>
      <c r="R34" t="s" s="491">
        <v>269</v>
      </c>
      <c r="S34" t="s" s="490">
        <v>200</v>
      </c>
      <c r="T34" s="639"/>
      <c r="U34" t="s" s="490">
        <v>200</v>
      </c>
      <c r="V34" s="190"/>
    </row>
    <row r="35" ht="13.75" customHeight="1">
      <c r="A35" t="s" s="138">
        <v>124</v>
      </c>
      <c r="B35" t="s" s="417">
        <v>125</v>
      </c>
      <c r="C35" t="s" s="524">
        <v>306</v>
      </c>
      <c r="D35" t="s" s="525">
        <v>307</v>
      </c>
      <c r="E35" t="s" s="525">
        <v>308</v>
      </c>
      <c r="F35" t="s" s="524">
        <v>306</v>
      </c>
      <c r="G35" t="s" s="525">
        <v>307</v>
      </c>
      <c r="H35" t="s" s="525">
        <v>307</v>
      </c>
      <c r="I35" t="s" s="525">
        <v>307</v>
      </c>
      <c r="J35" t="s" s="590">
        <v>306</v>
      </c>
      <c r="K35" t="s" s="530">
        <v>307</v>
      </c>
      <c r="L35" t="s" s="531">
        <v>308</v>
      </c>
      <c r="M35" t="s" s="590">
        <v>306</v>
      </c>
      <c r="N35" t="s" s="529">
        <v>307</v>
      </c>
      <c r="O35" t="s" s="589">
        <v>306</v>
      </c>
      <c r="P35" t="s" s="527">
        <v>307</v>
      </c>
      <c r="Q35" t="s" s="589">
        <v>306</v>
      </c>
      <c r="R35" t="s" s="530">
        <v>307</v>
      </c>
      <c r="S35" t="s" s="589">
        <v>306</v>
      </c>
      <c r="T35" s="640"/>
      <c r="U35" t="s" s="528">
        <v>306</v>
      </c>
      <c r="V35" s="641"/>
    </row>
    <row r="36" ht="26.55" customHeight="1">
      <c r="A36" s="152"/>
      <c r="B36" t="s" s="417">
        <v>126</v>
      </c>
      <c r="C36" t="s" s="524">
        <v>306</v>
      </c>
      <c r="D36" t="s" s="525">
        <v>307</v>
      </c>
      <c r="E36" t="s" s="525">
        <v>311</v>
      </c>
      <c r="F36" t="s" s="524">
        <v>306</v>
      </c>
      <c r="G36" t="s" s="525">
        <v>307</v>
      </c>
      <c r="H36" t="s" s="525">
        <v>307</v>
      </c>
      <c r="I36" t="s" s="525">
        <v>307</v>
      </c>
      <c r="J36" t="s" s="590">
        <v>306</v>
      </c>
      <c r="K36" t="s" s="530">
        <v>307</v>
      </c>
      <c r="L36" t="s" s="531">
        <v>308</v>
      </c>
      <c r="M36" t="s" s="590">
        <v>306</v>
      </c>
      <c r="N36" t="s" s="529">
        <v>307</v>
      </c>
      <c r="O36" t="s" s="589">
        <v>306</v>
      </c>
      <c r="P36" t="s" s="527">
        <v>307</v>
      </c>
      <c r="Q36" t="s" s="589">
        <v>306</v>
      </c>
      <c r="R36" t="s" s="530">
        <v>307</v>
      </c>
      <c r="S36" t="s" s="589">
        <v>306</v>
      </c>
      <c r="T36" s="620"/>
      <c r="U36" t="s" s="528">
        <v>306</v>
      </c>
      <c r="V36" s="641"/>
    </row>
    <row r="37" ht="26.55" customHeight="1">
      <c r="A37" s="152"/>
      <c r="B37" t="s" s="417">
        <v>127</v>
      </c>
      <c r="C37" t="s" s="524">
        <v>306</v>
      </c>
      <c r="D37" t="s" s="525">
        <v>307</v>
      </c>
      <c r="E37" t="s" s="525">
        <v>311</v>
      </c>
      <c r="F37" t="s" s="524">
        <v>306</v>
      </c>
      <c r="G37" t="s" s="525">
        <v>307</v>
      </c>
      <c r="H37" t="s" s="525">
        <v>307</v>
      </c>
      <c r="I37" t="s" s="525">
        <v>307</v>
      </c>
      <c r="J37" t="s" s="590">
        <v>306</v>
      </c>
      <c r="K37" t="s" s="530">
        <v>307</v>
      </c>
      <c r="L37" t="s" s="531">
        <v>307</v>
      </c>
      <c r="M37" t="s" s="590">
        <v>306</v>
      </c>
      <c r="N37" t="s" s="529">
        <v>308</v>
      </c>
      <c r="O37" t="s" s="589">
        <v>306</v>
      </c>
      <c r="P37" t="s" s="527">
        <v>308</v>
      </c>
      <c r="Q37" t="s" s="589">
        <v>306</v>
      </c>
      <c r="R37" t="s" s="530">
        <v>307</v>
      </c>
      <c r="S37" t="s" s="589">
        <v>306</v>
      </c>
      <c r="T37" s="620"/>
      <c r="U37" t="s" s="528">
        <v>306</v>
      </c>
      <c r="V37" s="641"/>
    </row>
    <row r="38" ht="26.55" customHeight="1">
      <c r="A38" s="156"/>
      <c r="B38" t="s" s="417">
        <v>128</v>
      </c>
      <c r="C38" t="s" s="524">
        <v>306</v>
      </c>
      <c r="D38" t="s" s="525">
        <v>307</v>
      </c>
      <c r="E38" t="s" s="525">
        <v>308</v>
      </c>
      <c r="F38" t="s" s="524">
        <v>306</v>
      </c>
      <c r="G38" t="s" s="525">
        <v>307</v>
      </c>
      <c r="H38" t="s" s="525">
        <v>307</v>
      </c>
      <c r="I38" t="s" s="525">
        <v>307</v>
      </c>
      <c r="J38" t="s" s="590">
        <v>306</v>
      </c>
      <c r="K38" t="s" s="530">
        <v>307</v>
      </c>
      <c r="L38" t="s" s="531">
        <v>308</v>
      </c>
      <c r="M38" t="s" s="590">
        <v>306</v>
      </c>
      <c r="N38" t="s" s="529">
        <v>307</v>
      </c>
      <c r="O38" t="s" s="589">
        <v>306</v>
      </c>
      <c r="P38" t="s" s="527">
        <v>307</v>
      </c>
      <c r="Q38" t="s" s="589">
        <v>306</v>
      </c>
      <c r="R38" t="s" s="530">
        <v>311</v>
      </c>
      <c r="S38" t="s" s="589">
        <v>306</v>
      </c>
      <c r="T38" s="620"/>
      <c r="U38" t="s" s="528">
        <v>306</v>
      </c>
      <c r="V38" s="641"/>
    </row>
    <row r="39" ht="39.55" customHeight="1">
      <c r="A39" t="s" s="160">
        <v>129</v>
      </c>
      <c r="B39" t="s" s="427">
        <v>130</v>
      </c>
      <c r="C39" t="s" s="524">
        <v>306</v>
      </c>
      <c r="D39" t="s" s="533">
        <v>307</v>
      </c>
      <c r="E39" t="s" s="533">
        <v>308</v>
      </c>
      <c r="F39" t="s" s="524">
        <v>306</v>
      </c>
      <c r="G39" t="s" s="533">
        <v>307</v>
      </c>
      <c r="H39" t="s" s="533">
        <v>307</v>
      </c>
      <c r="I39" t="s" s="533">
        <v>307</v>
      </c>
      <c r="J39" t="s" s="590">
        <v>306</v>
      </c>
      <c r="K39" t="s" s="537">
        <v>307</v>
      </c>
      <c r="L39" t="s" s="538">
        <v>307</v>
      </c>
      <c r="M39" t="s" s="590">
        <v>306</v>
      </c>
      <c r="N39" t="s" s="536">
        <v>308</v>
      </c>
      <c r="O39" t="s" s="589">
        <v>306</v>
      </c>
      <c r="P39" t="s" s="535">
        <v>307</v>
      </c>
      <c r="Q39" t="s" s="589">
        <v>306</v>
      </c>
      <c r="R39" t="s" s="537">
        <v>307</v>
      </c>
      <c r="S39" t="s" s="589">
        <v>306</v>
      </c>
      <c r="T39" s="621"/>
      <c r="U39" t="s" s="528">
        <v>306</v>
      </c>
      <c r="V39" s="641"/>
    </row>
    <row r="40" ht="13.75" customHeight="1">
      <c r="A40" s="152"/>
      <c r="B40" t="s" s="427">
        <v>131</v>
      </c>
      <c r="C40" t="s" s="524">
        <v>306</v>
      </c>
      <c r="D40" t="s" s="533">
        <v>307</v>
      </c>
      <c r="E40" t="s" s="533">
        <v>311</v>
      </c>
      <c r="F40" t="s" s="524">
        <v>306</v>
      </c>
      <c r="G40" t="s" s="533">
        <v>307</v>
      </c>
      <c r="H40" t="s" s="533">
        <v>308</v>
      </c>
      <c r="I40" t="s" s="533">
        <v>308</v>
      </c>
      <c r="J40" t="s" s="590">
        <v>306</v>
      </c>
      <c r="K40" t="s" s="537">
        <v>307</v>
      </c>
      <c r="L40" t="s" s="538">
        <v>282</v>
      </c>
      <c r="M40" t="s" s="590">
        <v>306</v>
      </c>
      <c r="N40" t="s" s="536">
        <v>308</v>
      </c>
      <c r="O40" t="s" s="589">
        <v>306</v>
      </c>
      <c r="P40" t="s" s="535">
        <v>308</v>
      </c>
      <c r="Q40" t="s" s="589">
        <v>306</v>
      </c>
      <c r="R40" t="s" s="537">
        <v>311</v>
      </c>
      <c r="S40" t="s" s="589">
        <v>306</v>
      </c>
      <c r="T40" s="623"/>
      <c r="U40" t="s" s="528">
        <v>306</v>
      </c>
      <c r="V40" s="641"/>
    </row>
    <row r="41" ht="26.55" customHeight="1">
      <c r="A41" s="156"/>
      <c r="B41" t="s" s="427">
        <v>132</v>
      </c>
      <c r="C41" t="s" s="524">
        <v>306</v>
      </c>
      <c r="D41" t="s" s="533">
        <v>307</v>
      </c>
      <c r="E41" t="s" s="533">
        <v>311</v>
      </c>
      <c r="F41" t="s" s="524">
        <v>306</v>
      </c>
      <c r="G41" t="s" s="533">
        <v>307</v>
      </c>
      <c r="H41" t="s" s="533">
        <v>308</v>
      </c>
      <c r="I41" t="s" s="533">
        <v>308</v>
      </c>
      <c r="J41" t="s" s="590">
        <v>306</v>
      </c>
      <c r="K41" t="s" s="537">
        <v>307</v>
      </c>
      <c r="L41" t="s" s="538">
        <v>308</v>
      </c>
      <c r="M41" t="s" s="590">
        <v>306</v>
      </c>
      <c r="N41" t="s" s="536">
        <v>308</v>
      </c>
      <c r="O41" t="s" s="589">
        <v>306</v>
      </c>
      <c r="P41" t="s" s="535">
        <v>308</v>
      </c>
      <c r="Q41" t="s" s="589">
        <v>306</v>
      </c>
      <c r="R41" t="s" s="537">
        <v>311</v>
      </c>
      <c r="S41" t="s" s="589">
        <v>306</v>
      </c>
      <c r="T41" s="621"/>
      <c r="U41" t="s" s="528">
        <v>306</v>
      </c>
      <c r="V41" s="641"/>
    </row>
    <row r="42" ht="13.75" customHeight="1">
      <c r="A42" t="s" s="174">
        <v>134</v>
      </c>
      <c r="B42" t="s" s="433">
        <v>135</v>
      </c>
      <c r="C42" t="s" s="524">
        <v>306</v>
      </c>
      <c r="D42" t="s" s="539">
        <v>307</v>
      </c>
      <c r="E42" t="s" s="539">
        <v>308</v>
      </c>
      <c r="F42" t="s" s="524">
        <v>306</v>
      </c>
      <c r="G42" t="s" s="539">
        <v>307</v>
      </c>
      <c r="H42" t="s" s="539">
        <v>307</v>
      </c>
      <c r="I42" t="s" s="539">
        <v>307</v>
      </c>
      <c r="J42" t="s" s="590">
        <v>306</v>
      </c>
      <c r="K42" t="s" s="543">
        <v>307</v>
      </c>
      <c r="L42" t="s" s="544">
        <v>307</v>
      </c>
      <c r="M42" t="s" s="590">
        <v>306</v>
      </c>
      <c r="N42" t="s" s="542">
        <v>307</v>
      </c>
      <c r="O42" t="s" s="589">
        <v>306</v>
      </c>
      <c r="P42" t="s" s="542">
        <v>307</v>
      </c>
      <c r="Q42" t="s" s="589">
        <v>306</v>
      </c>
      <c r="R42" t="s" s="543">
        <v>307</v>
      </c>
      <c r="S42" t="s" s="589">
        <v>306</v>
      </c>
      <c r="T42" s="624"/>
      <c r="U42" t="s" s="528">
        <v>306</v>
      </c>
      <c r="V42" s="641"/>
    </row>
    <row r="43" ht="26.55" customHeight="1">
      <c r="A43" s="152"/>
      <c r="B43" t="s" s="433">
        <v>136</v>
      </c>
      <c r="C43" t="s" s="524">
        <v>306</v>
      </c>
      <c r="D43" t="s" s="539">
        <v>307</v>
      </c>
      <c r="E43" t="s" s="539">
        <v>311</v>
      </c>
      <c r="F43" t="s" s="524">
        <v>306</v>
      </c>
      <c r="G43" t="s" s="539">
        <v>307</v>
      </c>
      <c r="H43" t="s" s="539">
        <v>307</v>
      </c>
      <c r="I43" t="s" s="539">
        <v>307</v>
      </c>
      <c r="J43" t="s" s="590">
        <v>306</v>
      </c>
      <c r="K43" t="s" s="543">
        <v>307</v>
      </c>
      <c r="L43" t="s" s="544">
        <v>308</v>
      </c>
      <c r="M43" t="s" s="590">
        <v>306</v>
      </c>
      <c r="N43" t="s" s="542">
        <v>307</v>
      </c>
      <c r="O43" t="s" s="589">
        <v>306</v>
      </c>
      <c r="P43" t="s" s="542">
        <v>308</v>
      </c>
      <c r="Q43" t="s" s="589">
        <v>306</v>
      </c>
      <c r="R43" t="s" s="543">
        <v>307</v>
      </c>
      <c r="S43" t="s" s="589">
        <v>306</v>
      </c>
      <c r="T43" s="624"/>
      <c r="U43" t="s" s="528">
        <v>306</v>
      </c>
      <c r="V43" s="641"/>
    </row>
    <row r="44" ht="26.55" customHeight="1">
      <c r="A44" s="156"/>
      <c r="B44" t="s" s="433">
        <v>137</v>
      </c>
      <c r="C44" t="s" s="524">
        <v>306</v>
      </c>
      <c r="D44" t="s" s="539">
        <v>308</v>
      </c>
      <c r="E44" t="s" s="539">
        <v>311</v>
      </c>
      <c r="F44" t="s" s="524">
        <v>306</v>
      </c>
      <c r="G44" t="s" s="539">
        <v>307</v>
      </c>
      <c r="H44" t="s" s="539">
        <v>307</v>
      </c>
      <c r="I44" t="s" s="539">
        <v>307</v>
      </c>
      <c r="J44" t="s" s="590">
        <v>306</v>
      </c>
      <c r="K44" t="s" s="543">
        <v>307</v>
      </c>
      <c r="L44" t="s" s="544">
        <v>308</v>
      </c>
      <c r="M44" t="s" s="590">
        <v>306</v>
      </c>
      <c r="N44" t="s" s="542">
        <v>307</v>
      </c>
      <c r="O44" t="s" s="589">
        <v>306</v>
      </c>
      <c r="P44" t="s" s="542">
        <v>308</v>
      </c>
      <c r="Q44" t="s" s="589">
        <v>306</v>
      </c>
      <c r="R44" t="s" s="543">
        <v>308</v>
      </c>
      <c r="S44" t="s" s="589">
        <v>306</v>
      </c>
      <c r="T44" s="624"/>
      <c r="U44" t="s" s="528">
        <v>306</v>
      </c>
      <c r="V44" s="641"/>
    </row>
    <row r="45" ht="39.55" customHeight="1">
      <c r="A45" t="s" s="191">
        <v>138</v>
      </c>
      <c r="B45" t="s" s="439">
        <v>139</v>
      </c>
      <c r="C45" t="s" s="524">
        <v>306</v>
      </c>
      <c r="D45" t="s" s="545">
        <v>322</v>
      </c>
      <c r="E45" t="s" s="545">
        <v>311</v>
      </c>
      <c r="F45" t="s" s="524">
        <v>306</v>
      </c>
      <c r="G45" t="s" s="545">
        <v>307</v>
      </c>
      <c r="H45" t="s" s="545">
        <v>307</v>
      </c>
      <c r="I45" t="s" s="545">
        <v>307</v>
      </c>
      <c r="J45" t="s" s="590">
        <v>306</v>
      </c>
      <c r="K45" t="s" s="547">
        <v>307</v>
      </c>
      <c r="L45" t="s" s="549">
        <v>282</v>
      </c>
      <c r="M45" t="s" s="590">
        <v>306</v>
      </c>
      <c r="N45" t="s" s="548">
        <v>307</v>
      </c>
      <c r="O45" t="s" s="589">
        <v>306</v>
      </c>
      <c r="P45" t="s" s="548">
        <v>308</v>
      </c>
      <c r="Q45" t="s" s="589">
        <v>306</v>
      </c>
      <c r="R45" t="s" s="547">
        <v>308</v>
      </c>
      <c r="S45" t="s" s="589">
        <v>306</v>
      </c>
      <c r="T45" s="642"/>
      <c r="U45" t="s" s="528">
        <v>306</v>
      </c>
      <c r="V45" s="641"/>
    </row>
    <row r="46" ht="26.55" customHeight="1">
      <c r="A46" s="152"/>
      <c r="B46" t="s" s="439">
        <v>140</v>
      </c>
      <c r="C46" t="s" s="524">
        <v>306</v>
      </c>
      <c r="D46" t="s" s="545">
        <v>307</v>
      </c>
      <c r="E46" t="s" s="545">
        <v>311</v>
      </c>
      <c r="F46" t="s" s="524">
        <v>306</v>
      </c>
      <c r="G46" t="s" s="545">
        <v>307</v>
      </c>
      <c r="H46" t="s" s="545">
        <v>311</v>
      </c>
      <c r="I46" t="s" s="545">
        <v>311</v>
      </c>
      <c r="J46" t="s" s="590">
        <v>306</v>
      </c>
      <c r="K46" t="s" s="611">
        <v>307</v>
      </c>
      <c r="L46" t="s" s="545">
        <v>308</v>
      </c>
      <c r="M46" t="s" s="590">
        <v>306</v>
      </c>
      <c r="N46" t="s" s="549">
        <v>308</v>
      </c>
      <c r="O46" t="s" s="524">
        <v>306</v>
      </c>
      <c r="P46" t="s" s="545">
        <v>307</v>
      </c>
      <c r="Q46" t="s" s="590">
        <v>306</v>
      </c>
      <c r="R46" t="s" s="547">
        <v>311</v>
      </c>
      <c r="S46" t="s" s="589">
        <v>306</v>
      </c>
      <c r="T46" s="629"/>
      <c r="U46" t="s" s="528">
        <v>306</v>
      </c>
      <c r="V46" s="641"/>
    </row>
    <row r="47" ht="39.55" customHeight="1">
      <c r="A47" s="156"/>
      <c r="B47" t="s" s="439">
        <v>142</v>
      </c>
      <c r="C47" t="s" s="524">
        <v>306</v>
      </c>
      <c r="D47" t="s" s="545">
        <v>307</v>
      </c>
      <c r="E47" t="s" s="545">
        <v>311</v>
      </c>
      <c r="F47" t="s" s="524">
        <v>306</v>
      </c>
      <c r="G47" t="s" s="545">
        <v>310</v>
      </c>
      <c r="H47" t="s" s="545">
        <v>308</v>
      </c>
      <c r="I47" t="s" s="545">
        <v>308</v>
      </c>
      <c r="J47" t="s" s="590">
        <v>306</v>
      </c>
      <c r="K47" t="s" s="547">
        <v>307</v>
      </c>
      <c r="L47" t="s" s="549">
        <v>311</v>
      </c>
      <c r="M47" t="s" s="590">
        <v>306</v>
      </c>
      <c r="N47" t="s" s="548">
        <v>308</v>
      </c>
      <c r="O47" t="s" s="589">
        <v>306</v>
      </c>
      <c r="P47" t="s" s="548">
        <v>307</v>
      </c>
      <c r="Q47" t="s" s="589">
        <v>306</v>
      </c>
      <c r="R47" t="s" s="547">
        <v>311</v>
      </c>
      <c r="S47" t="s" s="589">
        <v>306</v>
      </c>
      <c r="T47" s="630"/>
      <c r="U47" t="s" s="528">
        <v>306</v>
      </c>
      <c r="V47" s="641"/>
    </row>
    <row r="48" ht="13.75" customHeight="1">
      <c r="A48" t="s" s="207">
        <v>144</v>
      </c>
      <c r="B48" t="s" s="447">
        <v>145</v>
      </c>
      <c r="C48" t="s" s="524">
        <v>306</v>
      </c>
      <c r="D48" t="s" s="551">
        <v>310</v>
      </c>
      <c r="E48" t="s" s="551">
        <v>311</v>
      </c>
      <c r="F48" t="s" s="524">
        <v>306</v>
      </c>
      <c r="G48" t="s" s="551">
        <v>310</v>
      </c>
      <c r="H48" t="s" s="551">
        <v>308</v>
      </c>
      <c r="I48" t="s" s="551">
        <v>308</v>
      </c>
      <c r="J48" t="s" s="590">
        <v>306</v>
      </c>
      <c r="K48" t="s" s="612">
        <v>307</v>
      </c>
      <c r="L48" t="s" s="551">
        <v>311</v>
      </c>
      <c r="M48" t="s" s="590">
        <v>306</v>
      </c>
      <c r="N48" t="s" s="554">
        <v>307</v>
      </c>
      <c r="O48" t="s" s="524">
        <v>306</v>
      </c>
      <c r="P48" t="s" s="551">
        <v>308</v>
      </c>
      <c r="Q48" t="s" s="590">
        <v>306</v>
      </c>
      <c r="R48" t="s" s="553">
        <v>311</v>
      </c>
      <c r="S48" t="s" s="589">
        <v>306</v>
      </c>
      <c r="T48" s="631"/>
      <c r="U48" t="s" s="528">
        <v>306</v>
      </c>
      <c r="V48" s="641"/>
    </row>
    <row r="49" ht="39.55" customHeight="1">
      <c r="A49" s="152"/>
      <c r="B49" t="s" s="454">
        <v>146</v>
      </c>
      <c r="C49" t="s" s="524">
        <v>306</v>
      </c>
      <c r="D49" t="s" s="551">
        <v>310</v>
      </c>
      <c r="E49" t="s" s="551">
        <v>311</v>
      </c>
      <c r="F49" t="s" s="524">
        <v>306</v>
      </c>
      <c r="G49" t="s" s="551">
        <v>307</v>
      </c>
      <c r="H49" t="s" s="551">
        <v>310</v>
      </c>
      <c r="I49" t="s" s="551">
        <v>310</v>
      </c>
      <c r="J49" t="s" s="590">
        <v>306</v>
      </c>
      <c r="K49" t="s" s="553">
        <v>307</v>
      </c>
      <c r="L49" t="s" s="554">
        <v>308</v>
      </c>
      <c r="M49" t="s" s="590">
        <v>306</v>
      </c>
      <c r="N49" t="s" s="555">
        <v>307</v>
      </c>
      <c r="O49" t="s" s="589">
        <v>306</v>
      </c>
      <c r="P49" t="s" s="555">
        <v>311</v>
      </c>
      <c r="Q49" t="s" s="589">
        <v>306</v>
      </c>
      <c r="R49" t="s" s="553">
        <v>311</v>
      </c>
      <c r="S49" t="s" s="589">
        <v>306</v>
      </c>
      <c r="T49" s="631"/>
      <c r="U49" t="s" s="528">
        <v>306</v>
      </c>
      <c r="V49" s="641"/>
    </row>
    <row r="50" ht="77.2" customHeight="1">
      <c r="A50" s="156"/>
      <c r="B50" t="s" s="454">
        <v>147</v>
      </c>
      <c r="C50" t="s" s="524">
        <v>306</v>
      </c>
      <c r="D50" t="s" s="551">
        <v>310</v>
      </c>
      <c r="E50" t="s" s="551">
        <v>311</v>
      </c>
      <c r="F50" t="s" s="524">
        <v>306</v>
      </c>
      <c r="G50" t="s" s="551">
        <v>310</v>
      </c>
      <c r="H50" t="s" s="551">
        <v>308</v>
      </c>
      <c r="I50" t="s" s="551">
        <v>308</v>
      </c>
      <c r="J50" t="s" s="590">
        <v>306</v>
      </c>
      <c r="K50" t="s" s="612">
        <v>307</v>
      </c>
      <c r="L50" t="s" s="551">
        <v>308</v>
      </c>
      <c r="M50" t="s" s="590">
        <v>306</v>
      </c>
      <c r="N50" t="s" s="554">
        <v>307</v>
      </c>
      <c r="O50" t="s" s="524">
        <v>306</v>
      </c>
      <c r="P50" t="s" s="551">
        <v>311</v>
      </c>
      <c r="Q50" t="s" s="590">
        <v>306</v>
      </c>
      <c r="R50" t="s" s="553">
        <v>311</v>
      </c>
      <c r="S50" t="s" s="589">
        <v>306</v>
      </c>
      <c r="T50" s="631"/>
      <c r="U50" t="s" s="528">
        <v>306</v>
      </c>
      <c r="V50" s="641"/>
    </row>
    <row r="51" ht="52.55" customHeight="1">
      <c r="A51" t="s" s="218">
        <v>148</v>
      </c>
      <c r="B51" t="s" s="455">
        <v>149</v>
      </c>
      <c r="C51" t="s" s="524">
        <v>306</v>
      </c>
      <c r="D51" t="s" s="556">
        <v>307</v>
      </c>
      <c r="E51" t="s" s="556">
        <v>311</v>
      </c>
      <c r="F51" t="s" s="524">
        <v>306</v>
      </c>
      <c r="G51" t="s" s="556">
        <v>307</v>
      </c>
      <c r="H51" t="s" s="556">
        <v>307</v>
      </c>
      <c r="I51" t="s" s="556">
        <v>307</v>
      </c>
      <c r="J51" t="s" s="590">
        <v>306</v>
      </c>
      <c r="K51" t="s" s="613">
        <v>307</v>
      </c>
      <c r="L51" t="s" s="556">
        <v>308</v>
      </c>
      <c r="M51" t="s" s="590">
        <v>306</v>
      </c>
      <c r="N51" t="s" s="559">
        <v>308</v>
      </c>
      <c r="O51" t="s" s="524">
        <v>306</v>
      </c>
      <c r="P51" t="s" s="556">
        <v>307</v>
      </c>
      <c r="Q51" t="s" s="590">
        <v>306</v>
      </c>
      <c r="R51" t="s" s="558">
        <v>308</v>
      </c>
      <c r="S51" t="s" s="589">
        <v>306</v>
      </c>
      <c r="T51" s="633"/>
      <c r="U51" t="s" s="528">
        <v>306</v>
      </c>
      <c r="V51" s="641"/>
    </row>
    <row r="52" ht="26.55" customHeight="1">
      <c r="A52" s="152"/>
      <c r="B52" t="s" s="455">
        <v>150</v>
      </c>
      <c r="C52" t="s" s="524">
        <v>306</v>
      </c>
      <c r="D52" t="s" s="556">
        <v>307</v>
      </c>
      <c r="E52" t="s" s="556">
        <v>311</v>
      </c>
      <c r="F52" t="s" s="524">
        <v>306</v>
      </c>
      <c r="G52" t="s" s="556">
        <v>307</v>
      </c>
      <c r="H52" t="s" s="556">
        <v>307</v>
      </c>
      <c r="I52" t="s" s="556">
        <v>307</v>
      </c>
      <c r="J52" t="s" s="590">
        <v>306</v>
      </c>
      <c r="K52" t="s" s="613">
        <v>307</v>
      </c>
      <c r="L52" t="s" s="556">
        <v>308</v>
      </c>
      <c r="M52" t="s" s="590">
        <v>306</v>
      </c>
      <c r="N52" t="s" s="643">
        <v>307</v>
      </c>
      <c r="O52" t="s" s="528">
        <v>306</v>
      </c>
      <c r="P52" t="s" s="556">
        <v>308</v>
      </c>
      <c r="Q52" t="s" s="590">
        <v>306</v>
      </c>
      <c r="R52" t="s" s="558">
        <v>308</v>
      </c>
      <c r="S52" t="s" s="589">
        <v>306</v>
      </c>
      <c r="T52" s="633"/>
      <c r="U52" t="s" s="528">
        <v>306</v>
      </c>
      <c r="V52" s="641"/>
    </row>
    <row r="53" ht="26.55" customHeight="1">
      <c r="A53" s="156"/>
      <c r="B53" t="s" s="455">
        <v>151</v>
      </c>
      <c r="C53" t="s" s="524">
        <v>306</v>
      </c>
      <c r="D53" t="s" s="556">
        <v>307</v>
      </c>
      <c r="E53" t="s" s="556">
        <v>311</v>
      </c>
      <c r="F53" t="s" s="524">
        <v>306</v>
      </c>
      <c r="G53" t="s" s="556">
        <v>307</v>
      </c>
      <c r="H53" t="s" s="556">
        <v>307</v>
      </c>
      <c r="I53" t="s" s="556">
        <v>307</v>
      </c>
      <c r="J53" t="s" s="590">
        <v>306</v>
      </c>
      <c r="K53" t="s" s="613">
        <v>307</v>
      </c>
      <c r="L53" t="s" s="556">
        <v>308</v>
      </c>
      <c r="M53" t="s" s="590">
        <v>306</v>
      </c>
      <c r="N53" t="s" s="643">
        <v>307</v>
      </c>
      <c r="O53" t="s" s="528">
        <v>306</v>
      </c>
      <c r="P53" t="s" s="556">
        <v>308</v>
      </c>
      <c r="Q53" t="s" s="590">
        <v>306</v>
      </c>
      <c r="R53" t="s" s="558">
        <v>311</v>
      </c>
      <c r="S53" t="s" s="589">
        <v>306</v>
      </c>
      <c r="T53" s="633"/>
      <c r="U53" t="s" s="528">
        <v>306</v>
      </c>
      <c r="V53" s="641"/>
    </row>
    <row r="54" ht="32.1" customHeight="1">
      <c r="A54" t="s" s="523">
        <v>314</v>
      </c>
      <c r="B54" s="104"/>
      <c r="C54" s="71"/>
      <c r="D54" t="s" s="206">
        <v>86</v>
      </c>
      <c r="E54" s="104"/>
      <c r="F54" s="71"/>
      <c r="G54" t="s" s="206">
        <v>87</v>
      </c>
      <c r="H54" s="104"/>
      <c r="I54" s="104"/>
      <c r="J54" s="71"/>
      <c r="K54" t="s" s="644">
        <v>88</v>
      </c>
      <c r="L54" s="104"/>
      <c r="M54" s="71"/>
      <c r="N54" t="s" s="206">
        <v>89</v>
      </c>
      <c r="O54" s="71"/>
      <c r="P54" t="s" s="206">
        <v>90</v>
      </c>
      <c r="Q54" s="71"/>
      <c r="R54" t="s" s="644">
        <v>91</v>
      </c>
      <c r="S54" s="71"/>
      <c r="T54" t="s" s="644">
        <v>92</v>
      </c>
      <c r="U54" s="71"/>
      <c r="V54" s="495"/>
    </row>
    <row r="55" ht="13.75" customHeight="1">
      <c r="A55" t="s" s="138">
        <v>124</v>
      </c>
      <c r="B55" t="s" s="417">
        <v>125</v>
      </c>
      <c r="C55" s="563">
        <f>MEDIAN(D55:E55,G55:I55,K55:L55,N55,P55,R55,T55)</f>
        <v>3</v>
      </c>
      <c r="D55" s="562">
        <f>IF(D35="High",3)+IF(D35="Medium",2)+IF(D35="Low",1)+IF(D35="NA","0")</f>
        <v>3</v>
      </c>
      <c r="E55" s="562">
        <f>IF(E35="High",3)+IF(E35="Medium",2)+IF(E35="Low",1)+IF(E35="NA","0")</f>
        <v>2</v>
      </c>
      <c r="F55" s="561">
        <f>MEDIAN(D55:E55)</f>
        <v>2.5</v>
      </c>
      <c r="G55" s="562">
        <f>IF(G35="High",3)+IF(G35="Medium",2)+IF(G35="Low",1)+IF(G35="NA","0")</f>
        <v>3</v>
      </c>
      <c r="H55" s="562">
        <f>IF(H35="High",3)+IF(H35="Medium",2)+IF(H35="Low",1)+IF(H35="NA","0")</f>
        <v>3</v>
      </c>
      <c r="I55" s="562">
        <f>IF(I35="High",3)+IF(I35="Medium",2)+IF(I35="Low",1)+IF(I35="NA","0")</f>
        <v>3</v>
      </c>
      <c r="J55" s="561">
        <f>MEDIAN(G55:I55)</f>
        <v>3</v>
      </c>
      <c r="K55" s="562">
        <f>IF(K35="High",3)+IF(K35="Medium",2)+IF(K35="Low",1)+IF(K35="NA","0")</f>
        <v>3</v>
      </c>
      <c r="L55" s="562">
        <f>IF(L35="High",3)+IF(L35="Medium",2)+IF(L35="Low",1)+IF(L35="NA","0")</f>
        <v>2</v>
      </c>
      <c r="M55" s="561">
        <f>MEDIAN(K55:L55)</f>
        <v>2.5</v>
      </c>
      <c r="N55" s="562">
        <f>IF(N35="High",3)+IF(N35="Medium",2)+IF(N35="Low",1)+IF(N35="NA","0")</f>
        <v>3</v>
      </c>
      <c r="O55" s="561">
        <f>MEDIAN(N55)</f>
        <v>3</v>
      </c>
      <c r="P55" s="562">
        <f>IF(P35="High",3)+IF(P35="Medium",2)+IF(P35="Low",1)+IF(P35="NA","0")</f>
        <v>3</v>
      </c>
      <c r="Q55" s="561">
        <f>MEDIAN(P55)</f>
        <v>3</v>
      </c>
      <c r="R55" s="562">
        <f>IF(R35="High",3)+IF(R35="Medium",2)+IF(R35="Low",1)+IF(R35="NA","0")</f>
        <v>3</v>
      </c>
      <c r="S55" s="561">
        <f>MEDIAN(R55)</f>
        <v>3</v>
      </c>
      <c r="T55" s="562"/>
      <c r="U55" s="561">
        <f>MEDIAN(T55)</f>
      </c>
      <c r="V55" s="495">
        <f>SUM(D55:E55,G55:I55,K55:L55,N55,P55,R55,T55)</f>
        <v>28</v>
      </c>
    </row>
    <row r="56" ht="26.55" customHeight="1">
      <c r="A56" s="152"/>
      <c r="B56" t="s" s="417">
        <v>126</v>
      </c>
      <c r="C56" s="563">
        <f>MEDIAN(D56:E56,G56:I56,K56:L56,N56,P56,R56,T56)</f>
        <v>3</v>
      </c>
      <c r="D56" s="562">
        <f>IF(D36="High",3)+IF(D36="Medium",2)+IF(D36="Low",1)+IF(D36="NA","0")</f>
        <v>3</v>
      </c>
      <c r="E56" s="562">
        <f>IF(E36="High",3)+IF(E36="Medium",2)+IF(E36="Low",1)+IF(E36="NA","0")</f>
        <v>1</v>
      </c>
      <c r="F56" s="561">
        <f>MEDIAN(D56:E56)</f>
        <v>2</v>
      </c>
      <c r="G56" s="562">
        <f>IF(G36="High",3)+IF(G36="Medium",2)+IF(G36="Low",1)+IF(G36="NA","0")</f>
        <v>3</v>
      </c>
      <c r="H56" s="562">
        <f>IF(H36="High",3)+IF(H36="Medium",2)+IF(H36="Low",1)+IF(H36="NA","0")</f>
        <v>3</v>
      </c>
      <c r="I56" s="562">
        <f>IF(I36="High",3)+IF(I36="Medium",2)+IF(I36="Low",1)+IF(I36="NA","0")</f>
        <v>3</v>
      </c>
      <c r="J56" s="561">
        <f>MEDIAN(G56:I56)</f>
        <v>3</v>
      </c>
      <c r="K56" s="562">
        <f>IF(K36="High",3)+IF(K36="Medium",2)+IF(K36="Low",1)+IF(K36="NA","0")</f>
        <v>3</v>
      </c>
      <c r="L56" s="562">
        <f>IF(L36="High",3)+IF(L36="Medium",2)+IF(L36="Low",1)+IF(L36="NA","0")</f>
        <v>2</v>
      </c>
      <c r="M56" s="561">
        <f>MEDIAN(K56:L56)</f>
        <v>2.5</v>
      </c>
      <c r="N56" s="562">
        <f>IF(N36="High",3)+IF(N36="Medium",2)+IF(N36="Low",1)+IF(N36="NA","0")</f>
        <v>3</v>
      </c>
      <c r="O56" s="561">
        <f>MEDIAN(N56)</f>
        <v>3</v>
      </c>
      <c r="P56" s="562">
        <f>IF(P36="High",3)+IF(P36="Medium",2)+IF(P36="Low",1)+IF(P36="NA","0")</f>
        <v>3</v>
      </c>
      <c r="Q56" s="561">
        <f>MEDIAN(P56)</f>
        <v>3</v>
      </c>
      <c r="R56" s="562">
        <f>IF(R36="High",3)+IF(R36="Medium",2)+IF(R36="Low",1)+IF(R36="NA","0")</f>
        <v>3</v>
      </c>
      <c r="S56" s="561">
        <f>MEDIAN(R56)</f>
        <v>3</v>
      </c>
      <c r="T56" s="562"/>
      <c r="U56" s="561">
        <f>MEDIAN(T56)</f>
      </c>
      <c r="V56" s="495">
        <f>SUM(D56:E56,G56:I56,K56:L56,N56,P56,R56,T56)</f>
        <v>27</v>
      </c>
    </row>
    <row r="57" ht="26.55" customHeight="1">
      <c r="A57" s="152"/>
      <c r="B57" t="s" s="417">
        <v>127</v>
      </c>
      <c r="C57" s="563">
        <f>MEDIAN(D57:E57,G57:I57,K57:L57,N57,P57,R57,T57)</f>
        <v>3</v>
      </c>
      <c r="D57" s="562">
        <f>IF(D37="High",3)+IF(D37="Medium",2)+IF(D37="Low",1)+IF(D37="NA","0")</f>
        <v>3</v>
      </c>
      <c r="E57" s="562">
        <f>IF(E37="High",3)+IF(E37="Medium",2)+IF(E37="Low",1)+IF(E37="NA","0")</f>
        <v>1</v>
      </c>
      <c r="F57" s="561">
        <f>MEDIAN(D57:E57)</f>
        <v>2</v>
      </c>
      <c r="G57" s="562">
        <f>IF(G37="High",3)+IF(G37="Medium",2)+IF(G37="Low",1)+IF(G37="NA","0")</f>
        <v>3</v>
      </c>
      <c r="H57" s="562">
        <f>IF(H37="High",3)+IF(H37="Medium",2)+IF(H37="Low",1)+IF(H37="NA","0")</f>
        <v>3</v>
      </c>
      <c r="I57" s="562">
        <f>IF(I37="High",3)+IF(I37="Medium",2)+IF(I37="Low",1)+IF(I37="NA","0")</f>
        <v>3</v>
      </c>
      <c r="J57" s="561">
        <f>MEDIAN(G57:I57)</f>
        <v>3</v>
      </c>
      <c r="K57" s="562">
        <f>IF(K37="High",3)+IF(K37="Medium",2)+IF(K37="Low",1)+IF(K37="NA","0")</f>
        <v>3</v>
      </c>
      <c r="L57" s="562">
        <f>IF(L37="High",3)+IF(L37="Medium",2)+IF(L37="Low",1)+IF(L37="NA","0")</f>
        <v>3</v>
      </c>
      <c r="M57" s="561">
        <f>MEDIAN(K57:L57)</f>
        <v>3</v>
      </c>
      <c r="N57" s="562">
        <f>IF(N37="High",3)+IF(N37="Medium",2)+IF(N37="Low",1)+IF(N37="NA","0")</f>
        <v>2</v>
      </c>
      <c r="O57" s="561">
        <f>MEDIAN(N57)</f>
        <v>2</v>
      </c>
      <c r="P57" s="562">
        <f>IF(P37="High",3)+IF(P37="Medium",2)+IF(P37="Low",1)+IF(P37="NA","0")</f>
        <v>2</v>
      </c>
      <c r="Q57" s="561">
        <f>MEDIAN(P57)</f>
        <v>2</v>
      </c>
      <c r="R57" s="562">
        <f>IF(R37="High",3)+IF(R37="Medium",2)+IF(R37="Low",1)+IF(R37="NA","0")</f>
        <v>3</v>
      </c>
      <c r="S57" s="561">
        <f>MEDIAN(R57)</f>
        <v>3</v>
      </c>
      <c r="T57" s="562"/>
      <c r="U57" s="561">
        <f>MEDIAN(T57)</f>
      </c>
      <c r="V57" s="495">
        <f>SUM(D57:E57,G57:I57,K57:L57,N57,P57,R57,T57)</f>
        <v>26</v>
      </c>
    </row>
    <row r="58" ht="26.55" customHeight="1">
      <c r="A58" s="156"/>
      <c r="B58" t="s" s="417">
        <v>128</v>
      </c>
      <c r="C58" s="563">
        <f>MEDIAN(D58:E58,G58:I58,K58:L58,N58,P58,R58,T58)</f>
        <v>3</v>
      </c>
      <c r="D58" s="562">
        <f>IF(D38="High",3)+IF(D38="Medium",2)+IF(D38="Low",1)+IF(D38="NA","0")</f>
        <v>3</v>
      </c>
      <c r="E58" s="562">
        <f>IF(E38="High",3)+IF(E38="Medium",2)+IF(E38="Low",1)+IF(E38="NA","0")</f>
        <v>2</v>
      </c>
      <c r="F58" s="561">
        <f>MEDIAN(D58:E58)</f>
        <v>2.5</v>
      </c>
      <c r="G58" s="562">
        <f>IF(G38="High",3)+IF(G38="Medium",2)+IF(G38="Low",1)+IF(G38="NA","0")</f>
        <v>3</v>
      </c>
      <c r="H58" s="562">
        <f>IF(H38="High",3)+IF(H38="Medium",2)+IF(H38="Low",1)+IF(H38="NA","0")</f>
        <v>3</v>
      </c>
      <c r="I58" s="562">
        <f>IF(I38="High",3)+IF(I38="Medium",2)+IF(I38="Low",1)+IF(I38="NA","0")</f>
        <v>3</v>
      </c>
      <c r="J58" s="561">
        <f>MEDIAN(G58:I58)</f>
        <v>3</v>
      </c>
      <c r="K58" s="562">
        <f>IF(K38="High",3)+IF(K38="Medium",2)+IF(K38="Low",1)+IF(K38="NA","0")</f>
        <v>3</v>
      </c>
      <c r="L58" s="562">
        <f>IF(L38="High",3)+IF(L38="Medium",2)+IF(L38="Low",1)+IF(L38="NA","0")</f>
        <v>2</v>
      </c>
      <c r="M58" s="561">
        <f>MEDIAN(K58:L58)</f>
        <v>2.5</v>
      </c>
      <c r="N58" s="562">
        <f>IF(N38="High",3)+IF(N38="Medium",2)+IF(N38="Low",1)+IF(N38="NA","0")</f>
        <v>3</v>
      </c>
      <c r="O58" s="561">
        <f>MEDIAN(N58)</f>
        <v>3</v>
      </c>
      <c r="P58" s="562">
        <f>IF(P38="High",3)+IF(P38="Medium",2)+IF(P38="Low",1)+IF(P38="NA","0")</f>
        <v>3</v>
      </c>
      <c r="Q58" s="561">
        <f>MEDIAN(P58)</f>
        <v>3</v>
      </c>
      <c r="R58" s="562">
        <f>IF(R38="High",3)+IF(R38="Medium",2)+IF(R38="Low",1)+IF(R38="NA","0")</f>
        <v>1</v>
      </c>
      <c r="S58" s="561">
        <f>MEDIAN(R58)</f>
        <v>1</v>
      </c>
      <c r="T58" s="562"/>
      <c r="U58" s="561">
        <f>MEDIAN(T58)</f>
      </c>
      <c r="V58" s="495">
        <f>SUM(D58:E58,G58:I58,K58:L58,N58,P58,R58,T58)</f>
        <v>26</v>
      </c>
    </row>
    <row r="59" ht="39.55" customHeight="1">
      <c r="A59" t="s" s="160">
        <v>129</v>
      </c>
      <c r="B59" t="s" s="427">
        <v>130</v>
      </c>
      <c r="C59" s="563">
        <f>MEDIAN(D59:E59,G59:I59,K59:L59,N59,P59,R59,T59)</f>
        <v>3</v>
      </c>
      <c r="D59" s="564">
        <f>IF(D39="High",3)+IF(D39="Medium",2)+IF(D39="Low",1)+IF(D39="NA","0")</f>
        <v>3</v>
      </c>
      <c r="E59" s="564">
        <f>IF(E39="High",3)+IF(E39="Medium",2)+IF(E39="Low",1)+IF(E39="NA","0")</f>
        <v>2</v>
      </c>
      <c r="F59" s="561">
        <f>MEDIAN(D59:E59)</f>
        <v>2.5</v>
      </c>
      <c r="G59" s="564">
        <f>IF(G39="High",3)+IF(G39="Medium",2)+IF(G39="Low",1)+IF(G39="NA","0")</f>
        <v>3</v>
      </c>
      <c r="H59" s="564">
        <f>IF(H39="High",3)+IF(H39="Medium",2)+IF(H39="Low",1)+IF(H39="NA","0")</f>
        <v>3</v>
      </c>
      <c r="I59" s="564">
        <f>IF(I39="High",3)+IF(I39="Medium",2)+IF(I39="Low",1)+IF(I39="NA","0")</f>
        <v>3</v>
      </c>
      <c r="J59" s="561">
        <f>MEDIAN(G59:I59)</f>
        <v>3</v>
      </c>
      <c r="K59" s="564">
        <f>IF(K39="High",3)+IF(K39="Medium",2)+IF(K39="Low",1)+IF(K39="NA","0")</f>
        <v>3</v>
      </c>
      <c r="L59" s="564">
        <f>IF(L39="High",3)+IF(L39="Medium",2)+IF(L39="Low",1)+IF(L39="NA","0")</f>
        <v>3</v>
      </c>
      <c r="M59" s="561">
        <f>MEDIAN(K59:L59)</f>
        <v>3</v>
      </c>
      <c r="N59" s="564">
        <f>IF(N39="High",3)+IF(N39="Medium",2)+IF(N39="Low",1)+IF(N39="NA","0")</f>
        <v>2</v>
      </c>
      <c r="O59" s="561">
        <f>MEDIAN(N59)</f>
        <v>2</v>
      </c>
      <c r="P59" s="564">
        <f>IF(P39="High",3)+IF(P39="Medium",2)+IF(P39="Low",1)+IF(P39="NA","0")</f>
        <v>3</v>
      </c>
      <c r="Q59" s="561">
        <f>MEDIAN(P59)</f>
        <v>3</v>
      </c>
      <c r="R59" s="564">
        <f>IF(R39="High",3)+IF(R39="Medium",2)+IF(R39="Low",1)+IF(R39="NA","0")</f>
        <v>3</v>
      </c>
      <c r="S59" s="561">
        <f>MEDIAN(R59)</f>
        <v>3</v>
      </c>
      <c r="T59" s="564"/>
      <c r="U59" s="561">
        <f>MEDIAN(T59)</f>
      </c>
      <c r="V59" s="495">
        <f>SUM(D59:E59,G59:I59,K59:L59,N59,P59,R59,T59)</f>
        <v>28</v>
      </c>
    </row>
    <row r="60" ht="13.75" customHeight="1">
      <c r="A60" s="152"/>
      <c r="B60" t="s" s="427">
        <v>131</v>
      </c>
      <c r="C60" s="563">
        <f>MEDIAN(D60:E60,G60:I60,K60:L60,N60,P60,R60,T60)</f>
        <v>2</v>
      </c>
      <c r="D60" s="564">
        <f>IF(D40="High",3)+IF(D40="Medium",2)+IF(D40="Low",1)+IF(D40="NA","0")</f>
        <v>3</v>
      </c>
      <c r="E60" s="564">
        <f>IF(E40="High",3)+IF(E40="Medium",2)+IF(E40="Low",1)+IF(E40="NA","0")</f>
        <v>1</v>
      </c>
      <c r="F60" s="561">
        <f>MEDIAN(D60:E60)</f>
        <v>2</v>
      </c>
      <c r="G60" s="564">
        <f>IF(G40="High",3)+IF(G40="Medium",2)+IF(G40="Low",1)+IF(G40="NA","0")</f>
        <v>3</v>
      </c>
      <c r="H60" s="564">
        <f>IF(H40="High",3)+IF(H40="Medium",2)+IF(H40="Low",1)+IF(H40="NA","0")</f>
        <v>2</v>
      </c>
      <c r="I60" s="564">
        <f>IF(I40="High",3)+IF(I40="Medium",2)+IF(I40="Low",1)+IF(I40="NA","0")</f>
        <v>2</v>
      </c>
      <c r="J60" s="561">
        <f>MEDIAN(G60:I60)</f>
        <v>2</v>
      </c>
      <c r="K60" s="564">
        <f>IF(K40="High",3)+IF(K40="Medium",2)+IF(K40="Low",1)+IF(K40="NA","0")</f>
        <v>3</v>
      </c>
      <c r="L60" s="564">
        <f>IF(L40="High",3)+IF(L40="Medium",2)+IF(L40="Low",1)+IF(L40="NA","0")</f>
        <v>0</v>
      </c>
      <c r="M60" s="561">
        <f>MEDIAN(K60:L60)</f>
        <v>1.5</v>
      </c>
      <c r="N60" s="564">
        <f>IF(N40="High",3)+IF(N40="Medium",2)+IF(N40="Low",1)+IF(N40="NA","0")</f>
        <v>2</v>
      </c>
      <c r="O60" s="561">
        <f>MEDIAN(N60)</f>
        <v>2</v>
      </c>
      <c r="P60" s="564">
        <f>IF(P40="High",3)+IF(P40="Medium",2)+IF(P40="Low",1)+IF(P40="NA","0")</f>
        <v>2</v>
      </c>
      <c r="Q60" s="561">
        <f>MEDIAN(P60)</f>
        <v>2</v>
      </c>
      <c r="R60" s="564">
        <f>IF(R40="High",3)+IF(R40="Medium",2)+IF(R40="Low",1)+IF(R40="NA","0")</f>
        <v>1</v>
      </c>
      <c r="S60" s="561">
        <f>MEDIAN(R60)</f>
        <v>1</v>
      </c>
      <c r="T60" s="564"/>
      <c r="U60" s="561">
        <f>MEDIAN(T60)</f>
      </c>
      <c r="V60" s="495">
        <f>SUM(D60:E60,G60:I60,K60:L60,N60,P60,R60,T60)</f>
        <v>19</v>
      </c>
    </row>
    <row r="61" ht="26.55" customHeight="1">
      <c r="A61" s="156"/>
      <c r="B61" t="s" s="427">
        <v>132</v>
      </c>
      <c r="C61" s="563">
        <f>MEDIAN(D61:E61,G61:I61,K61:L61,N61,P61,R61,T61)</f>
        <v>2</v>
      </c>
      <c r="D61" s="564">
        <f>IF(D41="High",3)+IF(D41="Medium",2)+IF(D41="Low",1)+IF(D41="NA","0")</f>
        <v>3</v>
      </c>
      <c r="E61" s="564">
        <f>IF(E41="High",3)+IF(E41="Medium",2)+IF(E41="Low",1)+IF(E41="NA","0")</f>
        <v>1</v>
      </c>
      <c r="F61" s="561">
        <f>MEDIAN(D61:E61)</f>
        <v>2</v>
      </c>
      <c r="G61" s="564">
        <f>IF(G41="High",3)+IF(G41="Medium",2)+IF(G41="Low",1)+IF(G41="NA","0")</f>
        <v>3</v>
      </c>
      <c r="H61" s="564">
        <f>IF(H41="High",3)+IF(H41="Medium",2)+IF(H41="Low",1)+IF(H41="NA","0")</f>
        <v>2</v>
      </c>
      <c r="I61" s="564">
        <f>IF(I41="High",3)+IF(I41="Medium",2)+IF(I41="Low",1)+IF(I41="NA","0")</f>
        <v>2</v>
      </c>
      <c r="J61" s="561">
        <f>MEDIAN(G61:I61)</f>
        <v>2</v>
      </c>
      <c r="K61" s="564">
        <f>IF(K41="High",3)+IF(K41="Medium",2)+IF(K41="Low",1)+IF(K41="NA","0")</f>
        <v>3</v>
      </c>
      <c r="L61" s="564">
        <f>IF(L41="High",3)+IF(L41="Medium",2)+IF(L41="Low",1)+IF(L41="NA","0")</f>
        <v>2</v>
      </c>
      <c r="M61" s="561">
        <f>MEDIAN(K61:L61)</f>
        <v>2.5</v>
      </c>
      <c r="N61" s="564">
        <f>IF(N41="High",3)+IF(N41="Medium",2)+IF(N41="Low",1)+IF(N41="NA","0")</f>
        <v>2</v>
      </c>
      <c r="O61" s="561">
        <f>MEDIAN(N61)</f>
        <v>2</v>
      </c>
      <c r="P61" s="564">
        <f>IF(P41="High",3)+IF(P41="Medium",2)+IF(P41="Low",1)+IF(P41="NA","0")</f>
        <v>2</v>
      </c>
      <c r="Q61" s="561">
        <f>MEDIAN(P61)</f>
        <v>2</v>
      </c>
      <c r="R61" s="564">
        <f>IF(R41="High",3)+IF(R41="Medium",2)+IF(R41="Low",1)+IF(R41="NA","0")</f>
        <v>1</v>
      </c>
      <c r="S61" s="561">
        <f>MEDIAN(R61)</f>
        <v>1</v>
      </c>
      <c r="T61" s="564"/>
      <c r="U61" s="561">
        <f>MEDIAN(T61)</f>
      </c>
      <c r="V61" s="495">
        <f>SUM(D61:E61,G61:I61,K61:L61,N61,P61,R61,T61)</f>
        <v>21</v>
      </c>
    </row>
    <row r="62" ht="13.75" customHeight="1">
      <c r="A62" t="s" s="174">
        <v>134</v>
      </c>
      <c r="B62" t="s" s="433">
        <v>135</v>
      </c>
      <c r="C62" s="563">
        <f>MEDIAN(D62:E62,G62:I62,K62:L62,N62,P62,R62,T62)</f>
        <v>3</v>
      </c>
      <c r="D62" s="565">
        <f>IF(D42="High",3)+IF(D42="Medium",2)+IF(D42="Low",1)+IF(D42="NA","0")</f>
        <v>3</v>
      </c>
      <c r="E62" s="565">
        <f>IF(E42="High",3)+IF(E42="Medium",2)+IF(E42="Low",1)+IF(E42="NA","0")</f>
        <v>2</v>
      </c>
      <c r="F62" s="561">
        <f>MEDIAN(D62:E62)</f>
        <v>2.5</v>
      </c>
      <c r="G62" s="565">
        <f>IF(G42="High",3)+IF(G42="Medium",2)+IF(G42="Low",1)+IF(G42="NA","0")</f>
        <v>3</v>
      </c>
      <c r="H62" s="565">
        <f>IF(H42="High",3)+IF(H42="Medium",2)+IF(H42="Low",1)+IF(H42="NA","0")</f>
        <v>3</v>
      </c>
      <c r="I62" s="565">
        <f>IF(I42="High",3)+IF(I42="Medium",2)+IF(I42="Low",1)+IF(I42="NA","0")</f>
        <v>3</v>
      </c>
      <c r="J62" s="561">
        <f>MEDIAN(G62:I62)</f>
        <v>3</v>
      </c>
      <c r="K62" s="565">
        <f>IF(K42="High",3)+IF(K42="Medium",2)+IF(K42="Low",1)+IF(K42="NA","0")</f>
        <v>3</v>
      </c>
      <c r="L62" s="565">
        <f>IF(L42="High",3)+IF(L42="Medium",2)+IF(L42="Low",1)+IF(L42="NA","0")</f>
        <v>3</v>
      </c>
      <c r="M62" s="561">
        <f>MEDIAN(K62:L62)</f>
        <v>3</v>
      </c>
      <c r="N62" s="565">
        <f>IF(N42="High",3)+IF(N42="Medium",2)+IF(N42="Low",1)+IF(N42="NA","0")</f>
        <v>3</v>
      </c>
      <c r="O62" s="561">
        <f>MEDIAN(N62)</f>
        <v>3</v>
      </c>
      <c r="P62" s="565">
        <f>IF(P42="High",3)+IF(P42="Medium",2)+IF(P42="Low",1)+IF(P42="NA","0")</f>
        <v>3</v>
      </c>
      <c r="Q62" s="561">
        <f>MEDIAN(P62)</f>
        <v>3</v>
      </c>
      <c r="R62" s="565">
        <f>IF(R42="High",3)+IF(R42="Medium",2)+IF(R42="Low",1)+IF(R42="NA","0")</f>
        <v>3</v>
      </c>
      <c r="S62" s="561">
        <f>MEDIAN(R62)</f>
        <v>3</v>
      </c>
      <c r="T62" s="565"/>
      <c r="U62" s="561">
        <f>MEDIAN(T62)</f>
      </c>
      <c r="V62" s="495">
        <f>SUM(D62:E62,G62:I62,K62:L62,N62,P62,R62,T62)</f>
        <v>29</v>
      </c>
    </row>
    <row r="63" ht="26.55" customHeight="1">
      <c r="A63" s="152"/>
      <c r="B63" t="s" s="433">
        <v>136</v>
      </c>
      <c r="C63" s="563">
        <f>MEDIAN(D63:E63,G63:I63,K63:L63,N63,P63,R63,T63)</f>
        <v>3</v>
      </c>
      <c r="D63" s="565">
        <f>IF(D43="High",3)+IF(D43="Medium",2)+IF(D43="Low",1)+IF(D43="NA","0")</f>
        <v>3</v>
      </c>
      <c r="E63" s="565">
        <f>IF(E43="High",3)+IF(E43="Medium",2)+IF(E43="Low",1)+IF(E43="NA","0")</f>
        <v>1</v>
      </c>
      <c r="F63" s="561">
        <f>MEDIAN(D63:E63)</f>
        <v>2</v>
      </c>
      <c r="G63" s="565">
        <f>IF(G43="High",3)+IF(G43="Medium",2)+IF(G43="Low",1)+IF(G43="NA","0")</f>
        <v>3</v>
      </c>
      <c r="H63" s="565">
        <f>IF(H43="High",3)+IF(H43="Medium",2)+IF(H43="Low",1)+IF(H43="NA","0")</f>
        <v>3</v>
      </c>
      <c r="I63" s="565">
        <f>IF(I43="High",3)+IF(I43="Medium",2)+IF(I43="Low",1)+IF(I43="NA","0")</f>
        <v>3</v>
      </c>
      <c r="J63" s="561">
        <f>MEDIAN(G63:I63)</f>
        <v>3</v>
      </c>
      <c r="K63" s="565">
        <f>IF(K43="High",3)+IF(K43="Medium",2)+IF(K43="Low",1)+IF(K43="NA","0")</f>
        <v>3</v>
      </c>
      <c r="L63" s="565">
        <f>IF(L43="High",3)+IF(L43="Medium",2)+IF(L43="Low",1)+IF(L43="NA","0")</f>
        <v>2</v>
      </c>
      <c r="M63" s="561">
        <f>MEDIAN(K63:L63)</f>
        <v>2.5</v>
      </c>
      <c r="N63" s="565">
        <f>IF(N43="High",3)+IF(N43="Medium",2)+IF(N43="Low",1)+IF(N43="NA","0")</f>
        <v>3</v>
      </c>
      <c r="O63" s="561">
        <f>MEDIAN(N63)</f>
        <v>3</v>
      </c>
      <c r="P63" s="565">
        <f>IF(P43="High",3)+IF(P43="Medium",2)+IF(P43="Low",1)+IF(P43="NA","0")</f>
        <v>2</v>
      </c>
      <c r="Q63" s="561">
        <f>MEDIAN(P63)</f>
        <v>2</v>
      </c>
      <c r="R63" s="565">
        <f>IF(R43="High",3)+IF(R43="Medium",2)+IF(R43="Low",1)+IF(R43="NA","0")</f>
        <v>3</v>
      </c>
      <c r="S63" s="561">
        <f>MEDIAN(R63)</f>
        <v>3</v>
      </c>
      <c r="T63" s="565"/>
      <c r="U63" s="561">
        <f>MEDIAN(T63)</f>
      </c>
      <c r="V63" s="495">
        <f>SUM(D63:E63,G63:I63,K63:L63,N63,P63,R63,T63)</f>
        <v>26</v>
      </c>
    </row>
    <row r="64" ht="26.55" customHeight="1">
      <c r="A64" s="156"/>
      <c r="B64" t="s" s="433">
        <v>137</v>
      </c>
      <c r="C64" s="563">
        <f>MEDIAN(D64:E64,G64:I64,K64:L64,N64,P64,R64,T64)</f>
        <v>2.5</v>
      </c>
      <c r="D64" s="565">
        <f>IF(D44="High",3)+IF(D44="Medium",2)+IF(D44="Low",1)+IF(D44="NA","0")</f>
        <v>2</v>
      </c>
      <c r="E64" s="565">
        <f>IF(E44="High",3)+IF(E44="Medium",2)+IF(E44="Low",1)+IF(E44="NA","0")</f>
        <v>1</v>
      </c>
      <c r="F64" s="561">
        <f>MEDIAN(D64:E64)</f>
        <v>1.5</v>
      </c>
      <c r="G64" s="565">
        <f>IF(G44="High",3)+IF(G44="Medium",2)+IF(G44="Low",1)+IF(G44="NA","0")</f>
        <v>3</v>
      </c>
      <c r="H64" s="565">
        <f>IF(H44="High",3)+IF(H44="Medium",2)+IF(H44="Low",1)+IF(H44="NA","0")</f>
        <v>3</v>
      </c>
      <c r="I64" s="565">
        <f>IF(I44="High",3)+IF(I44="Medium",2)+IF(I44="Low",1)+IF(I44="NA","0")</f>
        <v>3</v>
      </c>
      <c r="J64" s="561">
        <f>MEDIAN(G64:I64)</f>
        <v>3</v>
      </c>
      <c r="K64" s="565">
        <f>IF(K44="High",3)+IF(K44="Medium",2)+IF(K44="Low",1)+IF(K44="NA","0")</f>
        <v>3</v>
      </c>
      <c r="L64" s="565">
        <f>IF(L44="High",3)+IF(L44="Medium",2)+IF(L44="Low",1)+IF(L44="NA","0")</f>
        <v>2</v>
      </c>
      <c r="M64" s="561">
        <f>MEDIAN(K64:L64)</f>
        <v>2.5</v>
      </c>
      <c r="N64" s="565">
        <f>IF(N44="High",3)+IF(N44="Medium",2)+IF(N44="Low",1)+IF(N44="NA","0")</f>
        <v>3</v>
      </c>
      <c r="O64" s="561">
        <f>MEDIAN(N64)</f>
        <v>3</v>
      </c>
      <c r="P64" s="565">
        <f>IF(P44="High",3)+IF(P44="Medium",2)+IF(P44="Low",1)+IF(P44="NA","0")</f>
        <v>2</v>
      </c>
      <c r="Q64" s="561">
        <f>MEDIAN(P64)</f>
        <v>2</v>
      </c>
      <c r="R64" s="565">
        <f>IF(R44="High",3)+IF(R44="Medium",2)+IF(R44="Low",1)+IF(R44="NA","0")</f>
        <v>2</v>
      </c>
      <c r="S64" s="561">
        <f>MEDIAN(R64)</f>
        <v>2</v>
      </c>
      <c r="T64" s="565"/>
      <c r="U64" s="561">
        <f>MEDIAN(T64)</f>
      </c>
      <c r="V64" s="495">
        <f>SUM(D64:E64,G64:I64,K64:L64,N64,P64,R64,T64)</f>
        <v>24</v>
      </c>
    </row>
    <row r="65" ht="39.55" customHeight="1">
      <c r="A65" t="s" s="191">
        <v>138</v>
      </c>
      <c r="B65" t="s" s="439">
        <v>139</v>
      </c>
      <c r="C65" s="563">
        <f>MEDIAN(D65:E65,G65:I65,K65:L65,N65,P65,R65,T65)</f>
        <v>2.5</v>
      </c>
      <c r="D65" s="566">
        <f>IF(D45="High",3)+IF(D45="Medium",2)+IF(D45="Low",1)+IF(D45="NA","0")</f>
        <v>0</v>
      </c>
      <c r="E65" s="566">
        <f>IF(E45="High",3)+IF(E45="Medium",2)+IF(E45="Low",1)+IF(E45="NA","0")</f>
        <v>1</v>
      </c>
      <c r="F65" s="561">
        <f>MEDIAN(D65:E65)</f>
        <v>0.5</v>
      </c>
      <c r="G65" s="566">
        <f>IF(G45="High",3)+IF(G45="Medium",2)+IF(G45="Low",1)+IF(G45="NA","0")</f>
        <v>3</v>
      </c>
      <c r="H65" s="566">
        <f>IF(H45="High",3)+IF(H45="Medium",2)+IF(H45="Low",1)+IF(H45="NA","0")</f>
        <v>3</v>
      </c>
      <c r="I65" s="566">
        <f>IF(I45="High",3)+IF(I45="Medium",2)+IF(I45="Low",1)+IF(I45="NA","0")</f>
        <v>3</v>
      </c>
      <c r="J65" s="561">
        <f>MEDIAN(G65:I65)</f>
        <v>3</v>
      </c>
      <c r="K65" s="566">
        <f>IF(K45="High",3)+IF(K45="Medium",2)+IF(K45="Low",1)+IF(K45="NA","0")</f>
        <v>3</v>
      </c>
      <c r="L65" s="566">
        <f>IF(L45="High",3)+IF(L45="Medium",2)+IF(L45="Low",1)+IF(L45="NA","0")</f>
        <v>0</v>
      </c>
      <c r="M65" s="561">
        <f>MEDIAN(K65:L65)</f>
        <v>1.5</v>
      </c>
      <c r="N65" s="566">
        <f>IF(N45="High",3)+IF(N45="Medium",2)+IF(N45="Low",1)+IF(N45="NA","0")</f>
        <v>3</v>
      </c>
      <c r="O65" s="561">
        <f>MEDIAN(N65)</f>
        <v>3</v>
      </c>
      <c r="P65" s="566">
        <f>IF(P45="High",3)+IF(P45="Medium",2)+IF(P45="Low",1)+IF(P45="NA","0")</f>
        <v>2</v>
      </c>
      <c r="Q65" s="561">
        <f>MEDIAN(P65)</f>
        <v>2</v>
      </c>
      <c r="R65" s="566">
        <f>IF(R45="High",3)+IF(R45="Medium",2)+IF(R45="Low",1)+IF(R45="NA","0")</f>
        <v>2</v>
      </c>
      <c r="S65" s="561">
        <f>MEDIAN(R65)</f>
        <v>2</v>
      </c>
      <c r="T65" s="566"/>
      <c r="U65" s="561">
        <f>MEDIAN(T65)</f>
      </c>
      <c r="V65" s="495">
        <f>SUM(D65:E65,G65:I65,K65:L65,N65,P65,R65,T65)</f>
        <v>20</v>
      </c>
    </row>
    <row r="66" ht="26.55" customHeight="1">
      <c r="A66" s="152"/>
      <c r="B66" t="s" s="439">
        <v>140</v>
      </c>
      <c r="C66" s="563">
        <f>MEDIAN(D66:E66,G66:I66,K66:L66,N66,P66,R66,T66)</f>
        <v>2</v>
      </c>
      <c r="D66" s="566">
        <f>IF(D46="High",3)+IF(D46="Medium",2)+IF(D46="Low",1)+IF(D46="NA","0")</f>
        <v>3</v>
      </c>
      <c r="E66" s="566">
        <f>IF(E46="High",3)+IF(E46="Medium",2)+IF(E46="Low",1)+IF(E46="NA","0")</f>
        <v>1</v>
      </c>
      <c r="F66" s="561">
        <f>MEDIAN(D66:E66)</f>
        <v>2</v>
      </c>
      <c r="G66" s="566">
        <f>IF(G46="High",3)+IF(G46="Medium",2)+IF(G46="Low",1)+IF(G46="NA","0")</f>
        <v>3</v>
      </c>
      <c r="H66" s="566">
        <f>IF(H46="High",3)+IF(H46="Medium",2)+IF(H46="Low",1)+IF(H46="NA","0")</f>
        <v>1</v>
      </c>
      <c r="I66" s="566">
        <f>IF(I46="High",3)+IF(I46="Medium",2)+IF(I46="Low",1)+IF(I46="NA","0")</f>
        <v>1</v>
      </c>
      <c r="J66" s="561">
        <f>MEDIAN(G66:I66)</f>
        <v>1</v>
      </c>
      <c r="K66" s="566">
        <f>IF(K46="High",3)+IF(K46="Medium",2)+IF(K46="Low",1)+IF(K46="NA","0")</f>
        <v>3</v>
      </c>
      <c r="L66" s="566">
        <f>IF(L46="High",3)+IF(L46="Medium",2)+IF(L46="Low",1)+IF(L46="NA","0")</f>
        <v>2</v>
      </c>
      <c r="M66" s="561">
        <f>MEDIAN(K66:L66)</f>
        <v>2.5</v>
      </c>
      <c r="N66" s="566">
        <f>IF(N46="High",3)+IF(N46="Medium",2)+IF(N46="Low",1)+IF(N46="NA","0")</f>
        <v>2</v>
      </c>
      <c r="O66" s="561">
        <f>MEDIAN(N66)</f>
        <v>2</v>
      </c>
      <c r="P66" s="566">
        <f>IF(P46="High",3)+IF(P46="Medium",2)+IF(P46="Low",1)+IF(P46="NA","0")</f>
        <v>3</v>
      </c>
      <c r="Q66" s="561">
        <f>MEDIAN(P66)</f>
        <v>3</v>
      </c>
      <c r="R66" s="566">
        <f>IF(R46="High",3)+IF(R46="Medium",2)+IF(R46="Low",1)+IF(R46="NA","0")</f>
        <v>1</v>
      </c>
      <c r="S66" s="561">
        <f>MEDIAN(R66)</f>
        <v>1</v>
      </c>
      <c r="T66" s="566"/>
      <c r="U66" s="561">
        <f>MEDIAN(T66)</f>
      </c>
      <c r="V66" s="495">
        <f>SUM(D66:E66,G66:I66,K66:L66,N66,P66,R66,T66)</f>
        <v>20</v>
      </c>
    </row>
    <row r="67" ht="39.55" customHeight="1">
      <c r="A67" s="156"/>
      <c r="B67" t="s" s="439">
        <v>142</v>
      </c>
      <c r="C67" s="563">
        <f>MEDIAN(D67:E67,G67:I67,K67:L67,N67,P67,R67,T67)</f>
        <v>2</v>
      </c>
      <c r="D67" s="566">
        <f>IF(D47="High",3)+IF(D47="Medium",2)+IF(D47="Low",1)+IF(D47="NA","0")</f>
        <v>3</v>
      </c>
      <c r="E67" s="566">
        <f>IF(E47="High",3)+IF(E47="Medium",2)+IF(E47="Low",1)+IF(E47="NA","0")</f>
        <v>1</v>
      </c>
      <c r="F67" s="561">
        <f>MEDIAN(D67:E67)</f>
        <v>2</v>
      </c>
      <c r="G67" s="566">
        <f>IF(G47="High",3)+IF(G47="Medium",2)+IF(G47="Low",1)+IF(G47="NA","0")</f>
        <v>3</v>
      </c>
      <c r="H67" s="566">
        <f>IF(H47="High",3)+IF(H47="Medium",2)+IF(H47="Low",1)+IF(H47="NA","0")</f>
        <v>2</v>
      </c>
      <c r="I67" s="566">
        <f>IF(I47="High",3)+IF(I47="Medium",2)+IF(I47="Low",1)+IF(I47="NA","0")</f>
        <v>2</v>
      </c>
      <c r="J67" s="561">
        <f>MEDIAN(G67:I67)</f>
        <v>2</v>
      </c>
      <c r="K67" s="566">
        <f>IF(K47="High",3)+IF(K47="Medium",2)+IF(K47="Low",1)+IF(K47="NA","0")</f>
        <v>3</v>
      </c>
      <c r="L67" s="566">
        <f>IF(L47="High",3)+IF(L47="Medium",2)+IF(L47="Low",1)+IF(L47="NA","0")</f>
        <v>1</v>
      </c>
      <c r="M67" s="561">
        <f>MEDIAN(K67:L67)</f>
        <v>2</v>
      </c>
      <c r="N67" s="566">
        <f>IF(N47="High",3)+IF(N47="Medium",2)+IF(N47="Low",1)+IF(N47="NA","0")</f>
        <v>2</v>
      </c>
      <c r="O67" s="561">
        <f>MEDIAN(N67)</f>
        <v>2</v>
      </c>
      <c r="P67" s="566">
        <f>IF(P47="High",3)+IF(P47="Medium",2)+IF(P47="Low",1)+IF(P47="NA","0")</f>
        <v>3</v>
      </c>
      <c r="Q67" s="561">
        <f>MEDIAN(P67)</f>
        <v>3</v>
      </c>
      <c r="R67" s="566">
        <f>IF(R47="High",3)+IF(R47="Medium",2)+IF(R47="Low",1)+IF(R47="NA","0")</f>
        <v>1</v>
      </c>
      <c r="S67" s="561">
        <f>MEDIAN(R67)</f>
        <v>1</v>
      </c>
      <c r="T67" s="566"/>
      <c r="U67" s="561">
        <f>MEDIAN(T67)</f>
      </c>
      <c r="V67" s="495">
        <f>SUM(D67:E67,G67:I67,K67:L67,N67,P67,R67,T67)</f>
        <v>21</v>
      </c>
    </row>
    <row r="68" ht="13.75" customHeight="1">
      <c r="A68" t="s" s="207">
        <v>144</v>
      </c>
      <c r="B68" t="s" s="447">
        <v>145</v>
      </c>
      <c r="C68" s="563">
        <f>MEDIAN(D68:E68,G68:I68,K68:L68,N68,P68,R68,T68)</f>
        <v>2</v>
      </c>
      <c r="D68" s="567">
        <f>IF(D48="High",3)+IF(D48="Medium",2)+IF(D48="Low",1)+IF(D48="NA","0")</f>
        <v>3</v>
      </c>
      <c r="E68" s="567">
        <f>IF(E48="High",3)+IF(E48="Medium",2)+IF(E48="Low",1)+IF(E48="NA","0")</f>
        <v>1</v>
      </c>
      <c r="F68" s="561">
        <f>MEDIAN(D68:E68)</f>
        <v>2</v>
      </c>
      <c r="G68" s="567">
        <f>IF(G48="High",3)+IF(G48="Medium",2)+IF(G48="Low",1)+IF(G48="NA","0")</f>
        <v>3</v>
      </c>
      <c r="H68" s="567">
        <f>IF(H48="High",3)+IF(H48="Medium",2)+IF(H48="Low",1)+IF(H48="NA","0")</f>
        <v>2</v>
      </c>
      <c r="I68" s="567">
        <f>IF(I48="High",3)+IF(I48="Medium",2)+IF(I48="Low",1)+IF(I48="NA","0")</f>
        <v>2</v>
      </c>
      <c r="J68" s="561">
        <f>MEDIAN(G68:I68)</f>
        <v>2</v>
      </c>
      <c r="K68" s="567">
        <f>IF(K48="High",3)+IF(K48="Medium",2)+IF(K48="Low",1)+IF(K48="NA","0")</f>
        <v>3</v>
      </c>
      <c r="L68" s="567">
        <f>IF(L48="High",3)+IF(L48="Medium",2)+IF(L48="Low",1)+IF(L48="NA","0")</f>
        <v>1</v>
      </c>
      <c r="M68" s="561">
        <f>MEDIAN(K68:L68)</f>
        <v>2</v>
      </c>
      <c r="N68" s="567">
        <f>IF(N48="High",3)+IF(N48="Medium",2)+IF(N48="Low",1)+IF(N48="NA","0")</f>
        <v>3</v>
      </c>
      <c r="O68" s="561">
        <f>MEDIAN(N68)</f>
        <v>3</v>
      </c>
      <c r="P68" s="567">
        <f>IF(P48="High",3)+IF(P48="Medium",2)+IF(P48="Low",1)+IF(P48="NA","0")</f>
        <v>2</v>
      </c>
      <c r="Q68" s="561">
        <f>MEDIAN(P68)</f>
        <v>2</v>
      </c>
      <c r="R68" s="567">
        <f>IF(R48="High",3)+IF(R48="Medium",2)+IF(R48="Low",1)+IF(R48="NA","0")</f>
        <v>1</v>
      </c>
      <c r="S68" s="561">
        <f>MEDIAN(R68)</f>
        <v>1</v>
      </c>
      <c r="T68" s="567"/>
      <c r="U68" s="561">
        <f>MEDIAN(T68)</f>
      </c>
      <c r="V68" s="495">
        <f>SUM(D68:E68,G68:I68,K68:L68,N68,P68,R68,T68)</f>
        <v>21</v>
      </c>
    </row>
    <row r="69" ht="39.55" customHeight="1">
      <c r="A69" s="152"/>
      <c r="B69" t="s" s="454">
        <v>146</v>
      </c>
      <c r="C69" s="563">
        <f>MEDIAN(D69:E69,G69:I69,K69:L69,N69,P69,R69,T69)</f>
        <v>3</v>
      </c>
      <c r="D69" s="567">
        <f>IF(D49="High",3)+IF(D49="Medium",2)+IF(D49="Low",1)+IF(D49="NA","0")</f>
        <v>3</v>
      </c>
      <c r="E69" s="567">
        <f>IF(E49="High",3)+IF(E49="Medium",2)+IF(E49="Low",1)+IF(E49="NA","0")</f>
        <v>1</v>
      </c>
      <c r="F69" s="561">
        <f>MEDIAN(D69:E69)</f>
        <v>2</v>
      </c>
      <c r="G69" s="567">
        <f>IF(G49="High",3)+IF(G49="Medium",2)+IF(G49="Low",1)+IF(G49="NA","0")</f>
        <v>3</v>
      </c>
      <c r="H69" s="567">
        <f>IF(H49="High",3)+IF(H49="Medium",2)+IF(H49="Low",1)+IF(H49="NA","0")</f>
        <v>3</v>
      </c>
      <c r="I69" s="567">
        <f>IF(I49="High",3)+IF(I49="Medium",2)+IF(I49="Low",1)+IF(I49="NA","0")</f>
        <v>3</v>
      </c>
      <c r="J69" s="561">
        <f>MEDIAN(G69:I69)</f>
        <v>3</v>
      </c>
      <c r="K69" s="567">
        <f>IF(K49="High",3)+IF(K49="Medium",2)+IF(K49="Low",1)+IF(K49="NA","0")</f>
        <v>3</v>
      </c>
      <c r="L69" s="567">
        <f>IF(L49="High",3)+IF(L49="Medium",2)+IF(L49="Low",1)+IF(L49="NA","0")</f>
        <v>2</v>
      </c>
      <c r="M69" s="561">
        <f>MEDIAN(K69:L69)</f>
        <v>2.5</v>
      </c>
      <c r="N69" s="567">
        <f>IF(N49="High",3)+IF(N49="Medium",2)+IF(N49="Low",1)+IF(N49="NA","0")</f>
        <v>3</v>
      </c>
      <c r="O69" s="561">
        <f>MEDIAN(N69)</f>
        <v>3</v>
      </c>
      <c r="P69" s="567">
        <f>IF(P49="High",3)+IF(P49="Medium",2)+IF(P49="Low",1)+IF(P49="NA","0")</f>
        <v>1</v>
      </c>
      <c r="Q69" s="561">
        <f>MEDIAN(P69)</f>
        <v>1</v>
      </c>
      <c r="R69" s="567">
        <f>IF(R49="High",3)+IF(R49="Medium",2)+IF(R49="Low",1)+IF(R49="NA","0")</f>
        <v>1</v>
      </c>
      <c r="S69" s="561">
        <f>MEDIAN(R69)</f>
        <v>1</v>
      </c>
      <c r="T69" s="567"/>
      <c r="U69" s="561">
        <f>MEDIAN(T69)</f>
      </c>
      <c r="V69" s="495">
        <f>SUM(D69:E69,G69:I69,K69:L69,N69,P69,R69,T69)</f>
        <v>23</v>
      </c>
    </row>
    <row r="70" ht="77.2" customHeight="1">
      <c r="A70" s="156"/>
      <c r="B70" t="s" s="454">
        <v>147</v>
      </c>
      <c r="C70" s="563">
        <f>MEDIAN(D70:E70,G70:I70,K70:L70,N70,P70,R70,T70)</f>
        <v>2</v>
      </c>
      <c r="D70" s="567">
        <f>IF(D50="High",3)+IF(D50="Medium",2)+IF(D50="Low",1)+IF(D50="NA","0")</f>
        <v>3</v>
      </c>
      <c r="E70" s="567">
        <f>IF(E50="High",3)+IF(E50="Medium",2)+IF(E50="Low",1)+IF(E50="NA","0")</f>
        <v>1</v>
      </c>
      <c r="F70" s="561">
        <f>MEDIAN(D70:E70)</f>
        <v>2</v>
      </c>
      <c r="G70" s="567">
        <f>IF(G50="High",3)+IF(G50="Medium",2)+IF(G50="Low",1)+IF(G50="NA","0")</f>
        <v>3</v>
      </c>
      <c r="H70" s="567">
        <f>IF(H50="High",3)+IF(H50="Medium",2)+IF(H50="Low",1)+IF(H50="NA","0")</f>
        <v>2</v>
      </c>
      <c r="I70" s="567">
        <f>IF(I50="High",3)+IF(I50="Medium",2)+IF(I50="Low",1)+IF(I50="NA","0")</f>
        <v>2</v>
      </c>
      <c r="J70" s="561">
        <f>MEDIAN(G70:I70)</f>
        <v>2</v>
      </c>
      <c r="K70" s="567">
        <f>IF(K50="High",3)+IF(K50="Medium",2)+IF(K50="Low",1)+IF(K50="NA","0")</f>
        <v>3</v>
      </c>
      <c r="L70" s="567">
        <f>IF(L50="High",3)+IF(L50="Medium",2)+IF(L50="Low",1)+IF(L50="NA","0")</f>
        <v>2</v>
      </c>
      <c r="M70" s="561">
        <f>MEDIAN(K70:L70)</f>
        <v>2.5</v>
      </c>
      <c r="N70" s="567">
        <f>IF(N50="High",3)+IF(N50="Medium",2)+IF(N50="Low",1)+IF(N50="NA","0")</f>
        <v>3</v>
      </c>
      <c r="O70" s="561">
        <f>MEDIAN(N70)</f>
        <v>3</v>
      </c>
      <c r="P70" s="567">
        <f>IF(P50="High",3)+IF(P50="Medium",2)+IF(P50="Low",1)+IF(P50="NA","0")</f>
        <v>1</v>
      </c>
      <c r="Q70" s="561">
        <f>MEDIAN(P70)</f>
        <v>1</v>
      </c>
      <c r="R70" s="567">
        <f>IF(R50="High",3)+IF(R50="Medium",2)+IF(R50="Low",1)+IF(R50="NA","0")</f>
        <v>1</v>
      </c>
      <c r="S70" s="561">
        <f>MEDIAN(R70)</f>
        <v>1</v>
      </c>
      <c r="T70" s="567"/>
      <c r="U70" s="561">
        <f>MEDIAN(T70)</f>
      </c>
      <c r="V70" s="495">
        <f>SUM(D70:E70,G70:I70,K70:L70,N70,P70,R70,T70)</f>
        <v>21</v>
      </c>
    </row>
    <row r="71" ht="52.55" customHeight="1">
      <c r="A71" t="s" s="218">
        <v>148</v>
      </c>
      <c r="B71" t="s" s="455">
        <v>149</v>
      </c>
      <c r="C71" s="563">
        <f>MEDIAN(D71:E71,G71:I71,K71:L71,N71,P71,R71,T71)</f>
        <v>3</v>
      </c>
      <c r="D71" s="568">
        <f>IF(D51="High",3)+IF(D51="Medium",2)+IF(D51="Low",1)+IF(D51="NA","0")</f>
        <v>3</v>
      </c>
      <c r="E71" s="568">
        <f>IF(E51="High",3)+IF(E51="Medium",2)+IF(E51="Low",1)+IF(E51="NA","0")</f>
        <v>1</v>
      </c>
      <c r="F71" s="561">
        <f>MEDIAN(D71:E71)</f>
        <v>2</v>
      </c>
      <c r="G71" s="568">
        <f>IF(G51="High",3)+IF(G51="Medium",2)+IF(G51="Low",1)+IF(G51="NA","0")</f>
        <v>3</v>
      </c>
      <c r="H71" s="568">
        <f>IF(H51="High",3)+IF(H51="Medium",2)+IF(H51="Low",1)+IF(H51="NA","0")</f>
        <v>3</v>
      </c>
      <c r="I71" s="568">
        <f>IF(I51="High",3)+IF(I51="Medium",2)+IF(I51="Low",1)+IF(I51="NA","0")</f>
        <v>3</v>
      </c>
      <c r="J71" s="561">
        <f>MEDIAN(G71:I71)</f>
        <v>3</v>
      </c>
      <c r="K71" s="568">
        <f>IF(K51="High",3)+IF(K51="Medium",2)+IF(K51="Low",1)+IF(K51="NA","0")</f>
        <v>3</v>
      </c>
      <c r="L71" s="568">
        <f>IF(L51="High",3)+IF(L51="Medium",2)+IF(L51="Low",1)+IF(L51="NA","0")</f>
        <v>2</v>
      </c>
      <c r="M71" s="561">
        <f>MEDIAN(K71:L71)</f>
        <v>2.5</v>
      </c>
      <c r="N71" s="568">
        <f>IF(N51="High",3)+IF(N51="Medium",2)+IF(N51="Low",1)+IF(N51="NA","0")</f>
        <v>2</v>
      </c>
      <c r="O71" s="561">
        <f>MEDIAN(N71)</f>
        <v>2</v>
      </c>
      <c r="P71" s="568">
        <f>IF(P51="High",3)+IF(P51="Medium",2)+IF(P51="Low",1)+IF(P51="NA","0")</f>
        <v>3</v>
      </c>
      <c r="Q71" s="561">
        <f>MEDIAN(P71)</f>
        <v>3</v>
      </c>
      <c r="R71" s="568">
        <f>IF(R51="High",3)+IF(R51="Medium",2)+IF(R51="Low",1)+IF(R51="NA","0")</f>
        <v>2</v>
      </c>
      <c r="S71" s="561">
        <f>MEDIAN(R71)</f>
        <v>2</v>
      </c>
      <c r="T71" s="568"/>
      <c r="U71" s="561">
        <f>MEDIAN(T71)</f>
      </c>
      <c r="V71" s="495">
        <f>SUM(D71:E71,G71:I71,K71:L71,N71,P71,R71,T71)</f>
        <v>25</v>
      </c>
    </row>
    <row r="72" ht="26.55" customHeight="1">
      <c r="A72" s="152"/>
      <c r="B72" t="s" s="455">
        <v>150</v>
      </c>
      <c r="C72" s="563">
        <f>MEDIAN(D72:E72,G72:I72,K72:L72,N72,P72,R72,T72)</f>
        <v>3</v>
      </c>
      <c r="D72" s="568">
        <f>IF(D52="High",3)+IF(D52="Medium",2)+IF(D52="Low",1)+IF(D52="NA","0")</f>
        <v>3</v>
      </c>
      <c r="E72" s="568">
        <f>IF(E52="High",3)+IF(E52="Medium",2)+IF(E52="Low",1)+IF(E52="NA","0")</f>
        <v>1</v>
      </c>
      <c r="F72" s="561">
        <f>MEDIAN(D72:E72)</f>
        <v>2</v>
      </c>
      <c r="G72" s="568">
        <f>IF(G52="High",3)+IF(G52="Medium",2)+IF(G52="Low",1)+IF(G52="NA","0")</f>
        <v>3</v>
      </c>
      <c r="H72" s="568">
        <f>IF(H52="High",3)+IF(H52="Medium",2)+IF(H52="Low",1)+IF(H52="NA","0")</f>
        <v>3</v>
      </c>
      <c r="I72" s="568">
        <f>IF(I52="High",3)+IF(I52="Medium",2)+IF(I52="Low",1)+IF(I52="NA","0")</f>
        <v>3</v>
      </c>
      <c r="J72" s="561">
        <f>MEDIAN(G72:I72)</f>
        <v>3</v>
      </c>
      <c r="K72" s="568">
        <f>IF(K52="High",3)+IF(K52="Medium",2)+IF(K52="Low",1)+IF(K52="NA","0")</f>
        <v>3</v>
      </c>
      <c r="L72" s="568">
        <f>IF(L52="High",3)+IF(L52="Medium",2)+IF(L52="Low",1)+IF(L52="NA","0")</f>
        <v>2</v>
      </c>
      <c r="M72" s="561">
        <f>MEDIAN(K72:L72)</f>
        <v>2.5</v>
      </c>
      <c r="N72" s="568">
        <f>IF(N52="High",3)+IF(N52="Medium",2)+IF(N52="Low",1)+IF(N52="NA","0")</f>
        <v>3</v>
      </c>
      <c r="O72" s="561">
        <f>MEDIAN(N72)</f>
        <v>3</v>
      </c>
      <c r="P72" s="568">
        <f>IF(P52="High",3)+IF(P52="Medium",2)+IF(P52="Low",1)+IF(P52="NA","0")</f>
        <v>2</v>
      </c>
      <c r="Q72" s="561">
        <f>MEDIAN(P72)</f>
        <v>2</v>
      </c>
      <c r="R72" s="568">
        <f>IF(R52="High",3)+IF(R52="Medium",2)+IF(R52="Low",1)+IF(R52="NA","0")</f>
        <v>2</v>
      </c>
      <c r="S72" s="561">
        <f>MEDIAN(R72)</f>
        <v>2</v>
      </c>
      <c r="T72" s="568"/>
      <c r="U72" s="561">
        <f>MEDIAN(T72)</f>
      </c>
      <c r="V72" s="495">
        <f>SUM(D72:E72,G72:I72,K72:L72,N72,P72,R72,T72)</f>
        <v>25</v>
      </c>
    </row>
    <row r="73" ht="26.55" customHeight="1">
      <c r="A73" s="156"/>
      <c r="B73" t="s" s="455">
        <v>151</v>
      </c>
      <c r="C73" s="563">
        <f>MEDIAN(D73:E73,G73:I73,K73:L73,N73,P73,R73,T73)</f>
        <v>3</v>
      </c>
      <c r="D73" s="568">
        <f>IF(D53="High",3)+IF(D53="Medium",2)+IF(D53="Low",1)+IF(D53="NA","0")</f>
        <v>3</v>
      </c>
      <c r="E73" s="568">
        <f>IF(E53="High",3)+IF(E53="Medium",2)+IF(E53="Low",1)+IF(E53="NA","0")</f>
        <v>1</v>
      </c>
      <c r="F73" s="561">
        <f>MEDIAN(D73:E73)</f>
        <v>2</v>
      </c>
      <c r="G73" s="568">
        <f>IF(G53="High",3)+IF(G53="Medium",2)+IF(G53="Low",1)+IF(G53="NA","0")</f>
        <v>3</v>
      </c>
      <c r="H73" s="568">
        <f>IF(H53="High",3)+IF(H53="Medium",2)+IF(H53="Low",1)+IF(H53="NA","0")</f>
        <v>3</v>
      </c>
      <c r="I73" s="568">
        <f>IF(I53="High",3)+IF(I53="Medium",2)+IF(I53="Low",1)+IF(I53="NA","0")</f>
        <v>3</v>
      </c>
      <c r="J73" s="561">
        <f>MEDIAN(G73:I73)</f>
        <v>3</v>
      </c>
      <c r="K73" s="568">
        <f>IF(K53="High",3)+IF(K53="Medium",2)+IF(K53="Low",1)+IF(K53="NA","0")</f>
        <v>3</v>
      </c>
      <c r="L73" s="568">
        <f>IF(L53="High",3)+IF(L53="Medium",2)+IF(L53="Low",1)+IF(L53="NA","0")</f>
        <v>2</v>
      </c>
      <c r="M73" s="561">
        <f>MEDIAN(K73:L73)</f>
        <v>2.5</v>
      </c>
      <c r="N73" s="568">
        <f>IF(N53="High",3)+IF(N53="Medium",2)+IF(N53="Low",1)+IF(N53="NA","0")</f>
        <v>3</v>
      </c>
      <c r="O73" s="561">
        <f>MEDIAN(N73)</f>
        <v>3</v>
      </c>
      <c r="P73" s="568">
        <f>IF(P53="High",3)+IF(P53="Medium",2)+IF(P53="Low",1)+IF(P53="NA","0")</f>
        <v>2</v>
      </c>
      <c r="Q73" s="561">
        <f>MEDIAN(P73)</f>
        <v>2</v>
      </c>
      <c r="R73" s="568">
        <f>IF(R53="High",3)+IF(R53="Medium",2)+IF(R53="Low",1)+IF(R53="NA","0")</f>
        <v>1</v>
      </c>
      <c r="S73" s="561">
        <f>MEDIAN(R73)</f>
        <v>1</v>
      </c>
      <c r="T73" s="568"/>
      <c r="U73" s="561">
        <f>MEDIAN(T73)</f>
      </c>
      <c r="V73" s="495">
        <f>SUM(D73:E73,G73:I73,K73:L73,N73,P73,R73,T73)</f>
        <v>24</v>
      </c>
    </row>
    <row r="74" ht="13.75" customHeight="1">
      <c r="A74" t="s" s="569">
        <v>285</v>
      </c>
      <c r="B74" s="71"/>
      <c r="C74" s="561">
        <f>MEDIAN(D55:E73,G55:I73,K55:L73,N55:N73,P55:P73,R55:R73,T55:T73)</f>
        <v>3</v>
      </c>
      <c r="D74" s="482">
        <f>MEDIAN(D55:D73)</f>
        <v>3</v>
      </c>
      <c r="E74" s="482">
        <f>MEDIAN(E55:E73)</f>
        <v>1</v>
      </c>
      <c r="F74" s="570">
        <f>MEDIAN(D55:E73)</f>
        <v>2</v>
      </c>
      <c r="G74" s="482">
        <f>MEDIAN(G55:G73)</f>
        <v>3</v>
      </c>
      <c r="H74" s="482">
        <f>MEDIAN(H55:H73)</f>
        <v>3</v>
      </c>
      <c r="I74" s="482">
        <f>MEDIAN(I55:I73)</f>
        <v>3</v>
      </c>
      <c r="J74" s="570">
        <f>MEDIAN(G55:I73)</f>
        <v>3</v>
      </c>
      <c r="K74" s="482">
        <f>MEDIAN(K55:K73)</f>
        <v>3</v>
      </c>
      <c r="L74" s="482">
        <f>MEDIAN(L55:L73)</f>
        <v>2</v>
      </c>
      <c r="M74" s="570">
        <f>MEDIAN(K55:L73)</f>
        <v>3</v>
      </c>
      <c r="N74" s="482">
        <f>MEDIAN(N55:N73)</f>
        <v>3</v>
      </c>
      <c r="O74" s="570">
        <f>MEDIAN(N55:N73)</f>
        <v>3</v>
      </c>
      <c r="P74" s="482">
        <f>MEDIAN(P55:P73)</f>
        <v>2</v>
      </c>
      <c r="Q74" s="570">
        <f>MEDIAN(P55:P73)</f>
        <v>2</v>
      </c>
      <c r="R74" s="482">
        <f>MEDIAN(R55:R73)</f>
        <v>2</v>
      </c>
      <c r="S74" s="570">
        <f>MEDIAN(R55:R73)</f>
        <v>2</v>
      </c>
      <c r="T74" s="600">
        <v>3</v>
      </c>
      <c r="U74" s="570">
        <f>MEDIAN(T55:T73)</f>
      </c>
      <c r="V74" s="586"/>
    </row>
    <row r="75" ht="13.75" customHeight="1">
      <c r="A75" t="s" s="466">
        <v>115</v>
      </c>
      <c r="B75" t="s" s="342">
        <v>303</v>
      </c>
      <c r="C75" s="583"/>
      <c r="D75" s="462">
        <f>SUM(D55:D73)</f>
        <v>53</v>
      </c>
      <c r="E75" s="462">
        <f>SUM(E55:E73)</f>
        <v>23</v>
      </c>
      <c r="F75" s="584"/>
      <c r="G75" s="462">
        <f>SUM(G55:G73)</f>
        <v>57</v>
      </c>
      <c r="H75" s="462">
        <f>SUM(H55:H73)</f>
        <v>50</v>
      </c>
      <c r="I75" s="462">
        <f>SUM(I55:I73)</f>
        <v>50</v>
      </c>
      <c r="J75" s="241"/>
      <c r="K75" s="462">
        <f>SUM(K55:K73)</f>
        <v>57</v>
      </c>
      <c r="L75" s="462">
        <f>SUM(L55:L73)</f>
        <v>35</v>
      </c>
      <c r="M75" s="241"/>
      <c r="N75" s="462">
        <f>SUM(N55:N73)</f>
        <v>50</v>
      </c>
      <c r="O75" s="241"/>
      <c r="P75" s="462">
        <f>SUM(P55:P73)</f>
        <v>44</v>
      </c>
      <c r="Q75" s="463"/>
      <c r="R75" s="462">
        <f>SUM(R55:R73)</f>
        <v>35</v>
      </c>
      <c r="S75" s="584"/>
      <c r="T75" s="462">
        <f>SUM(T55:T73)</f>
        <v>0</v>
      </c>
      <c r="U75" s="584"/>
      <c r="V75" s="635">
        <f>SUM(V55:V73)</f>
        <v>454</v>
      </c>
    </row>
    <row r="76" ht="14.7" customHeight="1">
      <c r="A76" s="189"/>
      <c r="B76" t="s" s="342">
        <v>304</v>
      </c>
      <c r="C76" s="241"/>
      <c r="D76" s="521">
        <f>SUM(D75:E75)</f>
        <v>76</v>
      </c>
      <c r="E76" s="71"/>
      <c r="F76" s="636"/>
      <c r="G76" s="521">
        <f>SUM(G75:I75)</f>
        <v>157</v>
      </c>
      <c r="H76" s="104"/>
      <c r="I76" s="71"/>
      <c r="J76" s="241"/>
      <c r="K76" s="521">
        <f>SUM(K75:L75)</f>
        <v>92</v>
      </c>
      <c r="L76" s="71"/>
      <c r="M76" s="241"/>
      <c r="N76" s="637">
        <f>SUM(N75)</f>
        <v>50</v>
      </c>
      <c r="O76" s="241"/>
      <c r="P76" s="637">
        <f>SUM(P75)</f>
        <v>44</v>
      </c>
      <c r="Q76" s="636"/>
      <c r="R76" s="637">
        <f>SUM(R75)</f>
        <v>35</v>
      </c>
      <c r="S76" s="584"/>
      <c r="T76" s="637">
        <f>SUM(T75)</f>
        <v>0</v>
      </c>
      <c r="U76" s="241"/>
      <c r="V76" s="645"/>
    </row>
    <row r="77" ht="14.7" customHeight="1">
      <c r="A77" s="190"/>
      <c r="B77" t="s" s="342">
        <v>159</v>
      </c>
      <c r="C77" s="241">
        <f>SUM(D76:U76)</f>
        <v>454</v>
      </c>
      <c r="D77" s="522"/>
      <c r="E77" s="71"/>
      <c r="F77" s="636"/>
      <c r="G77" s="522"/>
      <c r="H77" s="104"/>
      <c r="I77" s="71"/>
      <c r="J77" s="241"/>
      <c r="K77" s="522"/>
      <c r="L77" s="71"/>
      <c r="M77" s="241"/>
      <c r="N77" s="638"/>
      <c r="O77" s="241"/>
      <c r="P77" s="638"/>
      <c r="Q77" s="636"/>
      <c r="R77" s="638"/>
      <c r="S77" s="584"/>
      <c r="T77" s="638"/>
      <c r="U77" s="241"/>
      <c r="V77" s="571"/>
    </row>
  </sheetData>
  <mergeCells count="68">
    <mergeCell ref="A3:C3"/>
    <mergeCell ref="A5:C5"/>
    <mergeCell ref="A4:C4"/>
    <mergeCell ref="D7:F7"/>
    <mergeCell ref="A7:B8"/>
    <mergeCell ref="A2:C2"/>
    <mergeCell ref="N7:O7"/>
    <mergeCell ref="P7:Q7"/>
    <mergeCell ref="R7:S7"/>
    <mergeCell ref="T7:U7"/>
    <mergeCell ref="G7:J7"/>
    <mergeCell ref="K7:M7"/>
    <mergeCell ref="D30:E30"/>
    <mergeCell ref="G30:I30"/>
    <mergeCell ref="K30:L30"/>
    <mergeCell ref="D31:E31"/>
    <mergeCell ref="G31:I31"/>
    <mergeCell ref="K31:L31"/>
    <mergeCell ref="V7:V8"/>
    <mergeCell ref="A22:A24"/>
    <mergeCell ref="A25:A27"/>
    <mergeCell ref="A9:A12"/>
    <mergeCell ref="A13:A15"/>
    <mergeCell ref="A16:A18"/>
    <mergeCell ref="A19:A21"/>
    <mergeCell ref="A48:A50"/>
    <mergeCell ref="A51:A53"/>
    <mergeCell ref="A35:A38"/>
    <mergeCell ref="A39:A41"/>
    <mergeCell ref="A42:A44"/>
    <mergeCell ref="A45:A47"/>
    <mergeCell ref="A68:A70"/>
    <mergeCell ref="A71:A73"/>
    <mergeCell ref="A55:A58"/>
    <mergeCell ref="A59:A61"/>
    <mergeCell ref="A62:A64"/>
    <mergeCell ref="A65:A67"/>
    <mergeCell ref="A1:V1"/>
    <mergeCell ref="A29:A31"/>
    <mergeCell ref="A28:B28"/>
    <mergeCell ref="D76:E76"/>
    <mergeCell ref="G76:I76"/>
    <mergeCell ref="K76:L76"/>
    <mergeCell ref="D77:E77"/>
    <mergeCell ref="G77:I77"/>
    <mergeCell ref="K77:L77"/>
    <mergeCell ref="A75:A77"/>
    <mergeCell ref="A74:B74"/>
    <mergeCell ref="A54:C54"/>
    <mergeCell ref="A6:V6"/>
    <mergeCell ref="A32:V32"/>
    <mergeCell ref="D33:F33"/>
    <mergeCell ref="N33:O33"/>
    <mergeCell ref="P33:Q33"/>
    <mergeCell ref="R33:S33"/>
    <mergeCell ref="T33:U33"/>
    <mergeCell ref="G33:J33"/>
    <mergeCell ref="K33:M33"/>
    <mergeCell ref="V33:V34"/>
    <mergeCell ref="D54:F54"/>
    <mergeCell ref="N54:O54"/>
    <mergeCell ref="P54:Q54"/>
    <mergeCell ref="R54:S54"/>
    <mergeCell ref="T54:U54"/>
    <mergeCell ref="G54:J54"/>
    <mergeCell ref="K54:M54"/>
    <mergeCell ref="A34:B34"/>
    <mergeCell ref="A33:B3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1:O73"/>
  <sheetViews>
    <sheetView workbookViewId="0" showGridLines="0" defaultGridColor="1"/>
  </sheetViews>
  <sheetFormatPr defaultColWidth="16.3333" defaultRowHeight="13.9" customHeight="1" outlineLevelRow="0" outlineLevelCol="0"/>
  <cols>
    <col min="1" max="1" width="34" style="646" customWidth="1"/>
    <col min="2" max="4" width="10" style="646" customWidth="1"/>
    <col min="5" max="5" width="35.1719" style="646" customWidth="1"/>
    <col min="6" max="6" width="7.17188" style="646" customWidth="1"/>
    <col min="7" max="9" width="8.17188" style="646" customWidth="1"/>
    <col min="10" max="15" width="10.6719" style="646" customWidth="1"/>
    <col min="16" max="16384" width="16.3516" style="646" customWidth="1"/>
  </cols>
  <sheetData>
    <row r="1" ht="22.55" customHeight="1">
      <c r="A1" t="s" s="647">
        <v>323</v>
      </c>
      <c r="B1" s="104"/>
      <c r="C1" s="104"/>
      <c r="D1" s="104"/>
      <c r="E1" s="104"/>
      <c r="F1" s="104"/>
      <c r="G1" s="104"/>
      <c r="H1" s="71"/>
      <c r="I1" s="281"/>
      <c r="J1" s="281"/>
      <c r="K1" s="281"/>
      <c r="L1" s="281"/>
      <c r="M1" s="281"/>
      <c r="N1" s="281"/>
      <c r="O1" s="281"/>
    </row>
    <row r="2" ht="26.55" customHeight="1">
      <c r="A2" t="s" s="648">
        <v>324</v>
      </c>
      <c r="B2" t="s" s="648">
        <v>325</v>
      </c>
      <c r="C2" t="s" s="648">
        <v>326</v>
      </c>
      <c r="D2" t="s" s="648">
        <v>327</v>
      </c>
      <c r="E2" t="s" s="73">
        <v>328</v>
      </c>
      <c r="F2" t="s" s="70">
        <v>329</v>
      </c>
      <c r="G2" s="104"/>
      <c r="H2" s="71"/>
      <c r="I2" t="s" s="649">
        <v>330</v>
      </c>
      <c r="J2" s="414"/>
      <c r="K2" s="650"/>
      <c r="L2" s="650"/>
      <c r="M2" s="650"/>
      <c r="N2" s="650"/>
      <c r="O2" s="650"/>
    </row>
    <row r="3" ht="39" customHeight="1">
      <c r="A3" s="190"/>
      <c r="B3" s="190"/>
      <c r="C3" s="190"/>
      <c r="D3" s="190"/>
      <c r="E3" s="68"/>
      <c r="F3" t="s" s="651">
        <v>331</v>
      </c>
      <c r="G3" t="s" s="651">
        <v>332</v>
      </c>
      <c r="H3" t="s" s="651">
        <v>123</v>
      </c>
      <c r="I3" s="121"/>
      <c r="J3" s="415"/>
      <c r="K3" s="650"/>
      <c r="L3" s="650"/>
      <c r="M3" s="650"/>
      <c r="N3" s="650"/>
      <c r="O3" s="650"/>
    </row>
    <row r="4" ht="13.75" customHeight="1">
      <c r="A4" t="s" s="73">
        <v>261</v>
      </c>
      <c r="B4" t="s" s="651">
        <v>207</v>
      </c>
      <c r="C4" t="s" s="651">
        <v>213</v>
      </c>
      <c r="D4" s="462">
        <v>10</v>
      </c>
      <c r="E4" t="s" s="651">
        <v>333</v>
      </c>
      <c r="F4" s="462">
        <v>1</v>
      </c>
      <c r="G4" s="652">
        <f>SUM(F4:F6)</f>
        <v>3</v>
      </c>
      <c r="H4" s="653">
        <f>G4*100/$G$65</f>
        <v>4.91803278688525</v>
      </c>
      <c r="I4" s="653">
        <f>STDEV(D4:D6)</f>
        <v>4.16333199893227</v>
      </c>
      <c r="J4" s="653">
        <f>STDEV(D4:D64)</f>
        <v>14.1051476864594</v>
      </c>
      <c r="K4" s="650"/>
      <c r="L4" s="650"/>
      <c r="M4" s="650"/>
      <c r="N4" s="650"/>
      <c r="O4" s="650"/>
    </row>
    <row r="5" ht="13.75" customHeight="1">
      <c r="A5" t="s" s="282">
        <v>245</v>
      </c>
      <c r="B5" t="s" s="651">
        <v>212</v>
      </c>
      <c r="C5" t="s" s="651">
        <v>213</v>
      </c>
      <c r="D5" s="462">
        <v>12</v>
      </c>
      <c r="E5" t="s" s="651">
        <v>333</v>
      </c>
      <c r="F5" s="462">
        <v>1</v>
      </c>
      <c r="G5" s="189"/>
      <c r="H5" s="189"/>
      <c r="I5" s="189"/>
      <c r="J5" s="189"/>
      <c r="K5" s="650"/>
      <c r="L5" s="650"/>
      <c r="M5" s="650"/>
      <c r="N5" s="650"/>
      <c r="O5" s="650"/>
    </row>
    <row r="6" ht="13.75" customHeight="1">
      <c r="A6" t="s" s="73">
        <v>227</v>
      </c>
      <c r="B6" t="s" s="651">
        <v>207</v>
      </c>
      <c r="C6" t="s" s="651">
        <v>213</v>
      </c>
      <c r="D6" s="462">
        <v>18</v>
      </c>
      <c r="E6" t="s" s="651">
        <v>333</v>
      </c>
      <c r="F6" s="462">
        <v>1</v>
      </c>
      <c r="G6" s="190"/>
      <c r="H6" s="190"/>
      <c r="I6" s="190"/>
      <c r="J6" s="189"/>
      <c r="K6" s="650"/>
      <c r="L6" s="650"/>
      <c r="M6" s="650"/>
      <c r="N6" s="650"/>
      <c r="O6" s="650"/>
    </row>
    <row r="7" ht="13.75" customHeight="1">
      <c r="A7" t="s" s="73">
        <v>217</v>
      </c>
      <c r="B7" t="s" s="651">
        <v>206</v>
      </c>
      <c r="C7" t="s" s="651">
        <v>213</v>
      </c>
      <c r="D7" s="462">
        <v>19</v>
      </c>
      <c r="E7" t="s" s="651">
        <v>334</v>
      </c>
      <c r="F7" s="462">
        <v>1</v>
      </c>
      <c r="G7" s="652">
        <f>SUM(F7:F30)</f>
        <v>24</v>
      </c>
      <c r="H7" s="653">
        <f>G7*100/$G$65</f>
        <v>39.344262295082</v>
      </c>
      <c r="I7" s="653">
        <f>STDEV(D7:D30)</f>
        <v>5.6311761584536</v>
      </c>
      <c r="J7" s="189"/>
      <c r="K7" s="650"/>
      <c r="L7" s="650"/>
      <c r="M7" s="650"/>
      <c r="N7" s="650"/>
      <c r="O7" s="650"/>
    </row>
    <row r="8" ht="13.75" customHeight="1">
      <c r="A8" t="s" s="282">
        <v>257</v>
      </c>
      <c r="B8" t="s" s="651">
        <v>212</v>
      </c>
      <c r="C8" t="s" s="651">
        <v>213</v>
      </c>
      <c r="D8" s="462">
        <v>20</v>
      </c>
      <c r="E8" t="s" s="651">
        <v>334</v>
      </c>
      <c r="F8" s="462">
        <v>1</v>
      </c>
      <c r="G8" s="189"/>
      <c r="H8" s="189"/>
      <c r="I8" s="189"/>
      <c r="J8" s="189"/>
      <c r="K8" s="650"/>
      <c r="L8" s="650"/>
      <c r="M8" s="650"/>
      <c r="N8" s="650"/>
      <c r="O8" s="650"/>
    </row>
    <row r="9" ht="13.75" customHeight="1">
      <c r="A9" t="s" s="282">
        <v>272</v>
      </c>
      <c r="B9" t="s" s="651">
        <v>212</v>
      </c>
      <c r="C9" t="s" s="651">
        <v>215</v>
      </c>
      <c r="D9" s="462">
        <v>20</v>
      </c>
      <c r="E9" t="s" s="651">
        <v>334</v>
      </c>
      <c r="F9" s="462">
        <v>1</v>
      </c>
      <c r="G9" s="189"/>
      <c r="H9" s="654"/>
      <c r="I9" s="189"/>
      <c r="J9" s="189"/>
      <c r="K9" s="650"/>
      <c r="L9" s="650"/>
      <c r="M9" s="650"/>
      <c r="N9" s="650"/>
      <c r="O9" s="650"/>
    </row>
    <row r="10" ht="13.75" customHeight="1">
      <c r="A10" t="s" s="282">
        <v>235</v>
      </c>
      <c r="B10" t="s" s="651">
        <v>212</v>
      </c>
      <c r="C10" t="s" s="651">
        <v>216</v>
      </c>
      <c r="D10" s="462">
        <v>21</v>
      </c>
      <c r="E10" t="s" s="651">
        <v>334</v>
      </c>
      <c r="F10" s="462">
        <v>1</v>
      </c>
      <c r="G10" s="189"/>
      <c r="H10" s="189"/>
      <c r="I10" s="189"/>
      <c r="J10" s="189"/>
      <c r="K10" s="650"/>
      <c r="L10" s="650"/>
      <c r="M10" s="650"/>
      <c r="N10" s="650"/>
      <c r="O10" s="650"/>
    </row>
    <row r="11" ht="13.75" customHeight="1">
      <c r="A11" t="s" s="282">
        <v>263</v>
      </c>
      <c r="B11" t="s" s="651">
        <v>208</v>
      </c>
      <c r="C11" t="s" s="651">
        <v>214</v>
      </c>
      <c r="D11" s="462">
        <v>22</v>
      </c>
      <c r="E11" t="s" s="651">
        <v>334</v>
      </c>
      <c r="F11" s="462">
        <v>1</v>
      </c>
      <c r="G11" s="189"/>
      <c r="H11" s="189"/>
      <c r="I11" s="189"/>
      <c r="J11" s="189"/>
      <c r="K11" s="650"/>
      <c r="L11" s="650"/>
      <c r="M11" s="650"/>
      <c r="N11" s="650"/>
      <c r="O11" s="650"/>
    </row>
    <row r="12" ht="13.75" customHeight="1">
      <c r="A12" t="s" s="282">
        <v>318</v>
      </c>
      <c r="B12" t="s" s="651">
        <v>208</v>
      </c>
      <c r="C12" t="s" s="651">
        <v>213</v>
      </c>
      <c r="D12" s="462">
        <v>22</v>
      </c>
      <c r="E12" t="s" s="651">
        <v>334</v>
      </c>
      <c r="F12" s="462">
        <v>1</v>
      </c>
      <c r="G12" s="189"/>
      <c r="H12" s="189"/>
      <c r="I12" s="189"/>
      <c r="J12" s="189"/>
      <c r="K12" s="650"/>
      <c r="L12" s="650"/>
      <c r="M12" s="650"/>
      <c r="N12" s="650"/>
      <c r="O12" s="650"/>
    </row>
    <row r="13" ht="13.75" customHeight="1">
      <c r="A13" t="s" s="73">
        <v>234</v>
      </c>
      <c r="B13" t="s" s="651">
        <v>206</v>
      </c>
      <c r="C13" t="s" s="651">
        <v>214</v>
      </c>
      <c r="D13" s="462">
        <v>23</v>
      </c>
      <c r="E13" t="s" s="651">
        <v>334</v>
      </c>
      <c r="F13" s="462">
        <v>1</v>
      </c>
      <c r="G13" s="189"/>
      <c r="H13" s="189"/>
      <c r="I13" s="189"/>
      <c r="J13" s="189"/>
      <c r="K13" s="650"/>
      <c r="L13" s="650"/>
      <c r="M13" s="650"/>
      <c r="N13" s="650"/>
      <c r="O13" s="650"/>
    </row>
    <row r="14" ht="13.75" customHeight="1">
      <c r="A14" t="s" s="73">
        <v>268</v>
      </c>
      <c r="B14" t="s" s="651">
        <v>207</v>
      </c>
      <c r="C14" t="s" s="651">
        <v>215</v>
      </c>
      <c r="D14" s="462">
        <v>23</v>
      </c>
      <c r="E14" t="s" s="651">
        <v>334</v>
      </c>
      <c r="F14" s="462">
        <v>1</v>
      </c>
      <c r="G14" s="189"/>
      <c r="H14" s="654"/>
      <c r="I14" s="189"/>
      <c r="J14" s="189"/>
      <c r="K14" s="650"/>
      <c r="L14" s="650"/>
      <c r="M14" s="650"/>
      <c r="N14" s="650"/>
      <c r="O14" s="650"/>
    </row>
    <row r="15" ht="13.75" customHeight="1">
      <c r="A15" t="s" s="73">
        <v>219</v>
      </c>
      <c r="B15" t="s" s="651">
        <v>208</v>
      </c>
      <c r="C15" t="s" s="651">
        <v>213</v>
      </c>
      <c r="D15" s="462">
        <v>24</v>
      </c>
      <c r="E15" t="s" s="651">
        <v>334</v>
      </c>
      <c r="F15" s="462">
        <v>1</v>
      </c>
      <c r="G15" s="189"/>
      <c r="H15" s="189"/>
      <c r="I15" s="189"/>
      <c r="J15" s="189"/>
      <c r="K15" s="650"/>
      <c r="L15" s="650"/>
      <c r="M15" s="650"/>
      <c r="N15" s="650"/>
      <c r="O15" s="650"/>
    </row>
    <row r="16" ht="13.75" customHeight="1">
      <c r="A16" t="s" s="282">
        <v>248</v>
      </c>
      <c r="B16" t="s" s="651">
        <v>212</v>
      </c>
      <c r="C16" t="s" s="651">
        <v>216</v>
      </c>
      <c r="D16" s="462">
        <v>24</v>
      </c>
      <c r="E16" t="s" s="651">
        <v>334</v>
      </c>
      <c r="F16" s="462">
        <v>1</v>
      </c>
      <c r="G16" s="189"/>
      <c r="H16" s="189"/>
      <c r="I16" s="189"/>
      <c r="J16" s="189"/>
      <c r="K16" s="650"/>
      <c r="L16" s="650"/>
      <c r="M16" s="650"/>
      <c r="N16" s="650"/>
      <c r="O16" s="650"/>
    </row>
    <row r="17" ht="13.75" customHeight="1">
      <c r="A17" t="s" s="282">
        <v>232</v>
      </c>
      <c r="B17" t="s" s="651">
        <v>209</v>
      </c>
      <c r="C17" t="s" s="651">
        <v>213</v>
      </c>
      <c r="D17" s="462">
        <v>26</v>
      </c>
      <c r="E17" t="s" s="651">
        <v>334</v>
      </c>
      <c r="F17" s="462">
        <v>1</v>
      </c>
      <c r="G17" s="189"/>
      <c r="H17" s="654"/>
      <c r="I17" s="189"/>
      <c r="J17" s="189"/>
      <c r="K17" s="650"/>
      <c r="L17" s="650"/>
      <c r="M17" s="650"/>
      <c r="N17" s="650"/>
      <c r="O17" s="650"/>
    </row>
    <row r="18" ht="13.75" customHeight="1">
      <c r="A18" t="s" s="282">
        <v>265</v>
      </c>
      <c r="B18" t="s" s="651">
        <v>212</v>
      </c>
      <c r="C18" t="s" s="651">
        <v>214</v>
      </c>
      <c r="D18" s="462">
        <v>26</v>
      </c>
      <c r="E18" t="s" s="651">
        <v>334</v>
      </c>
      <c r="F18" s="462">
        <v>1</v>
      </c>
      <c r="G18" s="189"/>
      <c r="H18" s="189"/>
      <c r="I18" s="189"/>
      <c r="J18" s="189"/>
      <c r="K18" s="650"/>
      <c r="L18" s="650"/>
      <c r="M18" s="650"/>
      <c r="N18" s="650"/>
      <c r="O18" s="650"/>
    </row>
    <row r="19" ht="13.75" customHeight="1">
      <c r="A19" t="s" s="282">
        <v>266</v>
      </c>
      <c r="B19" t="s" s="651">
        <v>212</v>
      </c>
      <c r="C19" t="s" s="651">
        <v>215</v>
      </c>
      <c r="D19" s="462">
        <v>27</v>
      </c>
      <c r="E19" t="s" s="651">
        <v>334</v>
      </c>
      <c r="F19" s="462">
        <v>1</v>
      </c>
      <c r="G19" s="189"/>
      <c r="H19" s="189"/>
      <c r="I19" s="189"/>
      <c r="J19" s="189"/>
      <c r="K19" s="650"/>
      <c r="L19" s="650"/>
      <c r="M19" s="650"/>
      <c r="N19" s="650"/>
      <c r="O19" s="650"/>
    </row>
    <row r="20" ht="13.75" customHeight="1">
      <c r="A20" t="s" s="282">
        <v>271</v>
      </c>
      <c r="B20" t="s" s="651">
        <v>212</v>
      </c>
      <c r="C20" t="s" s="651">
        <v>214</v>
      </c>
      <c r="D20" s="462">
        <v>29</v>
      </c>
      <c r="E20" t="s" s="651">
        <v>334</v>
      </c>
      <c r="F20" s="462">
        <v>1</v>
      </c>
      <c r="G20" s="189"/>
      <c r="H20" s="189"/>
      <c r="I20" s="189"/>
      <c r="J20" s="189"/>
      <c r="K20" s="650"/>
      <c r="L20" s="650"/>
      <c r="M20" s="650"/>
      <c r="N20" s="650"/>
      <c r="O20" s="650"/>
    </row>
    <row r="21" ht="13.75" customHeight="1">
      <c r="A21" t="s" s="282">
        <v>259</v>
      </c>
      <c r="B21" t="s" s="651">
        <v>208</v>
      </c>
      <c r="C21" t="s" s="651">
        <v>216</v>
      </c>
      <c r="D21" s="462">
        <v>30</v>
      </c>
      <c r="E21" t="s" s="651">
        <v>334</v>
      </c>
      <c r="F21" s="462">
        <v>1</v>
      </c>
      <c r="G21" s="189"/>
      <c r="H21" s="189"/>
      <c r="I21" s="189"/>
      <c r="J21" s="189"/>
      <c r="K21" s="650"/>
      <c r="L21" s="650"/>
      <c r="M21" s="650"/>
      <c r="N21" s="650"/>
      <c r="O21" s="650"/>
    </row>
    <row r="22" ht="13.75" customHeight="1">
      <c r="A22" t="s" s="282">
        <v>260</v>
      </c>
      <c r="B22" t="s" s="651">
        <v>208</v>
      </c>
      <c r="C22" t="s" s="651">
        <v>216</v>
      </c>
      <c r="D22" s="462">
        <v>30</v>
      </c>
      <c r="E22" t="s" s="651">
        <v>334</v>
      </c>
      <c r="F22" s="462">
        <v>1</v>
      </c>
      <c r="G22" s="189"/>
      <c r="H22" s="654"/>
      <c r="I22" s="189"/>
      <c r="J22" s="189"/>
      <c r="K22" s="650"/>
      <c r="L22" s="650"/>
      <c r="M22" s="650"/>
      <c r="N22" s="650"/>
      <c r="O22" s="650"/>
    </row>
    <row r="23" ht="13.75" customHeight="1">
      <c r="A23" t="s" s="282">
        <v>226</v>
      </c>
      <c r="B23" t="s" s="651">
        <v>209</v>
      </c>
      <c r="C23" t="s" s="651">
        <v>215</v>
      </c>
      <c r="D23" s="462">
        <v>31</v>
      </c>
      <c r="E23" t="s" s="651">
        <v>334</v>
      </c>
      <c r="F23" s="462">
        <v>1</v>
      </c>
      <c r="G23" s="189"/>
      <c r="H23" s="189"/>
      <c r="I23" s="189"/>
      <c r="J23" s="189"/>
      <c r="K23" s="650"/>
      <c r="L23" s="650"/>
      <c r="M23" s="650"/>
      <c r="N23" s="650"/>
      <c r="O23" s="650"/>
    </row>
    <row r="24" ht="13.75" customHeight="1">
      <c r="A24" t="s" s="73">
        <v>252</v>
      </c>
      <c r="B24" t="s" s="651">
        <v>207</v>
      </c>
      <c r="C24" t="s" s="651">
        <v>213</v>
      </c>
      <c r="D24" s="462">
        <v>31</v>
      </c>
      <c r="E24" t="s" s="651">
        <v>334</v>
      </c>
      <c r="F24" s="462">
        <v>1</v>
      </c>
      <c r="G24" s="189"/>
      <c r="H24" s="189"/>
      <c r="I24" s="189"/>
      <c r="J24" s="189"/>
      <c r="K24" s="650"/>
      <c r="L24" s="650"/>
      <c r="M24" s="650"/>
      <c r="N24" s="650"/>
      <c r="O24" s="650"/>
    </row>
    <row r="25" ht="13.75" customHeight="1">
      <c r="A25" t="s" s="282">
        <v>220</v>
      </c>
      <c r="B25" t="s" s="651">
        <v>209</v>
      </c>
      <c r="C25" t="s" s="651">
        <v>215</v>
      </c>
      <c r="D25" s="462">
        <v>32</v>
      </c>
      <c r="E25" t="s" s="651">
        <v>334</v>
      </c>
      <c r="F25" s="462">
        <v>1</v>
      </c>
      <c r="G25" s="189"/>
      <c r="H25" s="654"/>
      <c r="I25" s="189"/>
      <c r="J25" s="189"/>
      <c r="K25" s="650"/>
      <c r="L25" s="650"/>
      <c r="M25" s="650"/>
      <c r="N25" s="650"/>
      <c r="O25" s="650"/>
    </row>
    <row r="26" ht="13.75" customHeight="1">
      <c r="A26" t="s" s="73">
        <v>218</v>
      </c>
      <c r="B26" t="s" s="651">
        <v>207</v>
      </c>
      <c r="C26" t="s" s="651">
        <v>214</v>
      </c>
      <c r="D26" s="462">
        <v>33</v>
      </c>
      <c r="E26" t="s" s="651">
        <v>334</v>
      </c>
      <c r="F26" s="462">
        <v>1</v>
      </c>
      <c r="G26" s="189"/>
      <c r="H26" s="189"/>
      <c r="I26" s="189"/>
      <c r="J26" s="189"/>
      <c r="K26" s="650"/>
      <c r="L26" s="650"/>
      <c r="M26" s="650"/>
      <c r="N26" s="650"/>
      <c r="O26" s="650"/>
    </row>
    <row r="27" ht="13.75" customHeight="1">
      <c r="A27" t="s" s="282">
        <v>230</v>
      </c>
      <c r="B27" t="s" s="651">
        <v>209</v>
      </c>
      <c r="C27" t="s" s="651">
        <v>214</v>
      </c>
      <c r="D27" s="462">
        <v>33</v>
      </c>
      <c r="E27" t="s" s="651">
        <v>334</v>
      </c>
      <c r="F27" s="462">
        <v>1</v>
      </c>
      <c r="G27" s="189"/>
      <c r="H27" s="189"/>
      <c r="I27" s="189"/>
      <c r="J27" s="189"/>
      <c r="K27" s="650"/>
      <c r="L27" s="650"/>
      <c r="M27" s="650"/>
      <c r="N27" s="650"/>
      <c r="O27" s="650"/>
    </row>
    <row r="28" ht="13.75" customHeight="1">
      <c r="A28" t="s" s="73">
        <v>228</v>
      </c>
      <c r="B28" t="s" s="651">
        <v>211</v>
      </c>
      <c r="C28" t="s" s="651">
        <v>214</v>
      </c>
      <c r="D28" s="462">
        <v>36</v>
      </c>
      <c r="E28" t="s" s="651">
        <v>334</v>
      </c>
      <c r="F28" s="462">
        <v>1</v>
      </c>
      <c r="G28" s="189"/>
      <c r="H28" s="654"/>
      <c r="I28" s="189"/>
      <c r="J28" s="189"/>
      <c r="K28" s="650"/>
      <c r="L28" s="650"/>
      <c r="M28" s="650"/>
      <c r="N28" s="650"/>
      <c r="O28" s="650"/>
    </row>
    <row r="29" ht="13.75" customHeight="1">
      <c r="A29" t="s" s="282">
        <v>250</v>
      </c>
      <c r="B29" t="s" s="651">
        <v>208</v>
      </c>
      <c r="C29" t="s" s="651">
        <v>216</v>
      </c>
      <c r="D29" s="462">
        <v>37</v>
      </c>
      <c r="E29" t="s" s="651">
        <v>334</v>
      </c>
      <c r="F29" s="462">
        <v>1</v>
      </c>
      <c r="G29" s="189"/>
      <c r="H29" s="189"/>
      <c r="I29" s="189"/>
      <c r="J29" s="189"/>
      <c r="K29" s="650"/>
      <c r="L29" s="650"/>
      <c r="M29" s="463"/>
      <c r="N29" s="650"/>
      <c r="O29" s="463"/>
    </row>
    <row r="30" ht="13.75" customHeight="1">
      <c r="A30" t="s" s="73">
        <v>251</v>
      </c>
      <c r="B30" t="s" s="651">
        <v>211</v>
      </c>
      <c r="C30" t="s" s="651">
        <v>213</v>
      </c>
      <c r="D30" s="462">
        <v>37</v>
      </c>
      <c r="E30" t="s" s="651">
        <v>334</v>
      </c>
      <c r="F30" s="462">
        <v>1</v>
      </c>
      <c r="G30" s="190"/>
      <c r="H30" s="190"/>
      <c r="I30" s="190"/>
      <c r="J30" s="189"/>
      <c r="K30" s="650"/>
      <c r="L30" s="650"/>
      <c r="M30" s="463"/>
      <c r="N30" s="650"/>
      <c r="O30" s="463"/>
    </row>
    <row r="31" ht="13.75" customHeight="1">
      <c r="A31" t="s" s="282">
        <v>224</v>
      </c>
      <c r="B31" t="s" s="651">
        <v>210</v>
      </c>
      <c r="C31" t="s" s="651">
        <v>215</v>
      </c>
      <c r="D31" s="462">
        <v>38</v>
      </c>
      <c r="E31" t="s" s="651">
        <v>335</v>
      </c>
      <c r="F31" s="462">
        <v>1</v>
      </c>
      <c r="G31" s="652">
        <f>SUM(F31:F56)</f>
        <v>26</v>
      </c>
      <c r="H31" s="653">
        <f>G31*100/$G$65</f>
        <v>42.6229508196721</v>
      </c>
      <c r="I31" s="653">
        <f>STDEV(D31:D56)</f>
        <v>4.787323003356</v>
      </c>
      <c r="J31" s="189"/>
      <c r="K31" s="650"/>
      <c r="L31" s="650"/>
      <c r="M31" s="463"/>
      <c r="N31" s="650"/>
      <c r="O31" s="463"/>
    </row>
    <row r="32" ht="13.75" customHeight="1">
      <c r="A32" t="s" s="282">
        <v>229</v>
      </c>
      <c r="B32" t="s" s="651">
        <v>212</v>
      </c>
      <c r="C32" t="s" s="651">
        <v>216</v>
      </c>
      <c r="D32" s="462">
        <v>38</v>
      </c>
      <c r="E32" t="s" s="651">
        <v>335</v>
      </c>
      <c r="F32" s="462">
        <v>1</v>
      </c>
      <c r="G32" s="189"/>
      <c r="H32" s="189"/>
      <c r="I32" s="189"/>
      <c r="J32" s="189"/>
      <c r="K32" s="650"/>
      <c r="L32" s="650"/>
      <c r="M32" s="463"/>
      <c r="N32" s="650"/>
      <c r="O32" s="463"/>
    </row>
    <row r="33" ht="13.75" customHeight="1">
      <c r="A33" t="s" s="73">
        <v>244</v>
      </c>
      <c r="B33" t="s" s="651">
        <v>211</v>
      </c>
      <c r="C33" t="s" s="651">
        <v>216</v>
      </c>
      <c r="D33" s="462">
        <v>38</v>
      </c>
      <c r="E33" t="s" s="651">
        <v>335</v>
      </c>
      <c r="F33" s="462">
        <v>1</v>
      </c>
      <c r="G33" s="189"/>
      <c r="H33" s="189"/>
      <c r="I33" s="189"/>
      <c r="J33" s="189"/>
      <c r="K33" s="650"/>
      <c r="L33" s="650"/>
      <c r="M33" s="463"/>
      <c r="N33" s="650"/>
      <c r="O33" s="463"/>
    </row>
    <row r="34" ht="13.75" customHeight="1">
      <c r="A34" t="s" s="282">
        <v>256</v>
      </c>
      <c r="B34" t="s" s="651">
        <v>211</v>
      </c>
      <c r="C34" t="s" s="651">
        <v>216</v>
      </c>
      <c r="D34" s="462">
        <v>39</v>
      </c>
      <c r="E34" t="s" s="651">
        <v>335</v>
      </c>
      <c r="F34" s="462">
        <v>1</v>
      </c>
      <c r="G34" s="189"/>
      <c r="H34" s="654"/>
      <c r="I34" s="189"/>
      <c r="J34" s="189"/>
      <c r="K34" s="650"/>
      <c r="L34" s="650"/>
      <c r="M34" s="463"/>
      <c r="N34" s="650"/>
      <c r="O34" s="463"/>
    </row>
    <row r="35" ht="13.75" customHeight="1">
      <c r="A35" t="s" s="282">
        <v>253</v>
      </c>
      <c r="B35" t="s" s="651">
        <v>209</v>
      </c>
      <c r="C35" t="s" s="651">
        <v>216</v>
      </c>
      <c r="D35" s="462">
        <v>40</v>
      </c>
      <c r="E35" t="s" s="651">
        <v>335</v>
      </c>
      <c r="F35" s="462">
        <v>1</v>
      </c>
      <c r="G35" s="189"/>
      <c r="H35" s="189"/>
      <c r="I35" s="189"/>
      <c r="J35" s="189"/>
      <c r="K35" s="650"/>
      <c r="L35" s="650"/>
      <c r="M35" s="463"/>
      <c r="N35" s="650"/>
      <c r="O35" s="463"/>
    </row>
    <row r="36" ht="13.75" customHeight="1">
      <c r="A36" t="s" s="73">
        <v>269</v>
      </c>
      <c r="B36" t="s" s="651">
        <v>206</v>
      </c>
      <c r="C36" t="s" s="651">
        <v>215</v>
      </c>
      <c r="D36" s="462">
        <v>40</v>
      </c>
      <c r="E36" t="s" s="651">
        <v>335</v>
      </c>
      <c r="F36" s="462">
        <v>1</v>
      </c>
      <c r="G36" s="189"/>
      <c r="H36" s="189"/>
      <c r="I36" s="189"/>
      <c r="J36" s="189"/>
      <c r="K36" s="650"/>
      <c r="L36" s="650"/>
      <c r="M36" s="463"/>
      <c r="N36" s="650"/>
      <c r="O36" s="463"/>
    </row>
    <row r="37" ht="14.7" customHeight="1">
      <c r="A37" t="s" s="73">
        <v>274</v>
      </c>
      <c r="B37" t="s" s="651">
        <v>207</v>
      </c>
      <c r="C37" t="s" s="651">
        <v>215</v>
      </c>
      <c r="D37" s="462">
        <v>41</v>
      </c>
      <c r="E37" t="s" s="651">
        <v>335</v>
      </c>
      <c r="F37" s="462">
        <v>1</v>
      </c>
      <c r="G37" s="189"/>
      <c r="H37" s="654"/>
      <c r="I37" s="189"/>
      <c r="J37" s="189"/>
      <c r="K37" s="68"/>
      <c r="L37" s="650"/>
      <c r="M37" s="463"/>
      <c r="N37" s="650"/>
      <c r="O37" s="463"/>
    </row>
    <row r="38" ht="14.7" customHeight="1">
      <c r="A38" t="s" s="73">
        <v>246</v>
      </c>
      <c r="B38" t="s" s="651">
        <v>211</v>
      </c>
      <c r="C38" t="s" s="651">
        <v>213</v>
      </c>
      <c r="D38" s="462">
        <v>42</v>
      </c>
      <c r="E38" t="s" s="651">
        <v>335</v>
      </c>
      <c r="F38" s="462">
        <v>1</v>
      </c>
      <c r="G38" s="189"/>
      <c r="H38" s="189"/>
      <c r="I38" s="189"/>
      <c r="J38" s="189"/>
      <c r="K38" s="68"/>
      <c r="L38" s="650"/>
      <c r="M38" s="463"/>
      <c r="N38" s="650"/>
      <c r="O38" s="463"/>
    </row>
    <row r="39" ht="14.7" customHeight="1">
      <c r="A39" t="s" s="282">
        <v>275</v>
      </c>
      <c r="B39" t="s" s="651">
        <v>209</v>
      </c>
      <c r="C39" t="s" s="651">
        <v>214</v>
      </c>
      <c r="D39" s="462">
        <v>42</v>
      </c>
      <c r="E39" t="s" s="651">
        <v>335</v>
      </c>
      <c r="F39" s="462">
        <v>1</v>
      </c>
      <c r="G39" s="189"/>
      <c r="H39" s="189"/>
      <c r="I39" s="189"/>
      <c r="J39" s="189"/>
      <c r="K39" s="68"/>
      <c r="L39" s="650"/>
      <c r="M39" s="463"/>
      <c r="N39" s="650"/>
      <c r="O39" s="463"/>
    </row>
    <row r="40" ht="14.7" customHeight="1">
      <c r="A40" t="s" s="73">
        <v>222</v>
      </c>
      <c r="B40" t="s" s="651">
        <v>210</v>
      </c>
      <c r="C40" t="s" s="651">
        <v>216</v>
      </c>
      <c r="D40" s="462">
        <v>44</v>
      </c>
      <c r="E40" t="s" s="651">
        <v>335</v>
      </c>
      <c r="F40" s="462">
        <v>1</v>
      </c>
      <c r="G40" s="189"/>
      <c r="H40" s="654"/>
      <c r="I40" s="189"/>
      <c r="J40" s="189"/>
      <c r="K40" s="68"/>
      <c r="L40" s="650"/>
      <c r="M40" s="463"/>
      <c r="N40" s="650"/>
      <c r="O40" s="463"/>
    </row>
    <row r="41" ht="14.7" customHeight="1">
      <c r="A41" t="s" s="282">
        <v>233</v>
      </c>
      <c r="B41" t="s" s="651">
        <v>209</v>
      </c>
      <c r="C41" t="s" s="651">
        <v>213</v>
      </c>
      <c r="D41" s="462">
        <v>44</v>
      </c>
      <c r="E41" t="s" s="651">
        <v>335</v>
      </c>
      <c r="F41" s="462">
        <v>1</v>
      </c>
      <c r="G41" s="189"/>
      <c r="H41" s="189"/>
      <c r="I41" s="189"/>
      <c r="J41" s="189"/>
      <c r="K41" s="68"/>
      <c r="L41" s="650"/>
      <c r="M41" s="463"/>
      <c r="N41" s="650"/>
      <c r="O41" s="463"/>
    </row>
    <row r="42" ht="14.7" customHeight="1">
      <c r="A42" t="s" s="282">
        <v>236</v>
      </c>
      <c r="B42" t="s" s="651">
        <v>212</v>
      </c>
      <c r="C42" t="s" s="651">
        <v>214</v>
      </c>
      <c r="D42" s="462">
        <v>44</v>
      </c>
      <c r="E42" t="s" s="651">
        <v>335</v>
      </c>
      <c r="F42" s="462">
        <v>1</v>
      </c>
      <c r="G42" s="189"/>
      <c r="H42" s="189"/>
      <c r="I42" s="189"/>
      <c r="J42" s="189"/>
      <c r="K42" s="68"/>
      <c r="L42" s="650"/>
      <c r="M42" s="463"/>
      <c r="N42" s="650"/>
      <c r="O42" s="463"/>
    </row>
    <row r="43" ht="14.7" customHeight="1">
      <c r="A43" t="s" s="282">
        <v>237</v>
      </c>
      <c r="B43" t="s" s="651">
        <v>211</v>
      </c>
      <c r="C43" t="s" s="651">
        <v>215</v>
      </c>
      <c r="D43" s="462">
        <v>44</v>
      </c>
      <c r="E43" t="s" s="651">
        <v>335</v>
      </c>
      <c r="F43" s="462">
        <v>1</v>
      </c>
      <c r="G43" s="189"/>
      <c r="H43" s="654"/>
      <c r="I43" s="189"/>
      <c r="J43" s="189"/>
      <c r="K43" s="68"/>
      <c r="L43" s="650"/>
      <c r="M43" s="463"/>
      <c r="N43" s="650"/>
      <c r="O43" s="463"/>
    </row>
    <row r="44" ht="14.7" customHeight="1">
      <c r="A44" t="s" s="282">
        <v>242</v>
      </c>
      <c r="B44" t="s" s="651">
        <v>208</v>
      </c>
      <c r="C44" t="s" s="651">
        <v>216</v>
      </c>
      <c r="D44" s="462">
        <v>45</v>
      </c>
      <c r="E44" t="s" s="651">
        <v>335</v>
      </c>
      <c r="F44" s="462">
        <v>1</v>
      </c>
      <c r="G44" s="189"/>
      <c r="H44" s="189"/>
      <c r="I44" s="189"/>
      <c r="J44" s="189"/>
      <c r="K44" s="68"/>
      <c r="L44" s="650"/>
      <c r="M44" s="463"/>
      <c r="N44" s="650"/>
      <c r="O44" s="463"/>
    </row>
    <row r="45" ht="14.7" customHeight="1">
      <c r="A45" t="s" s="73">
        <v>270</v>
      </c>
      <c r="B45" t="s" s="651">
        <v>206</v>
      </c>
      <c r="C45" t="s" s="651">
        <v>213</v>
      </c>
      <c r="D45" s="462">
        <v>45</v>
      </c>
      <c r="E45" t="s" s="651">
        <v>335</v>
      </c>
      <c r="F45" s="462">
        <v>1</v>
      </c>
      <c r="G45" s="189"/>
      <c r="H45" s="189"/>
      <c r="I45" s="189"/>
      <c r="J45" s="189"/>
      <c r="K45" s="68"/>
      <c r="L45" s="650"/>
      <c r="M45" s="463"/>
      <c r="N45" s="650"/>
      <c r="O45" s="463"/>
    </row>
    <row r="46" ht="14.7" customHeight="1">
      <c r="A46" t="s" s="73">
        <v>225</v>
      </c>
      <c r="B46" t="s" s="651">
        <v>210</v>
      </c>
      <c r="C46" t="s" s="651">
        <v>213</v>
      </c>
      <c r="D46" s="462">
        <v>46</v>
      </c>
      <c r="E46" t="s" s="651">
        <v>335</v>
      </c>
      <c r="F46" s="462">
        <v>1</v>
      </c>
      <c r="G46" s="189"/>
      <c r="H46" s="654"/>
      <c r="I46" s="189"/>
      <c r="J46" s="189"/>
      <c r="K46" s="68"/>
      <c r="L46" s="650"/>
      <c r="M46" s="463"/>
      <c r="N46" s="650"/>
      <c r="O46" s="463"/>
    </row>
    <row r="47" ht="14.7" customHeight="1">
      <c r="A47" t="s" s="73">
        <v>262</v>
      </c>
      <c r="B47" t="s" s="651">
        <v>211</v>
      </c>
      <c r="C47" t="s" s="651">
        <v>214</v>
      </c>
      <c r="D47" s="462">
        <v>47</v>
      </c>
      <c r="E47" t="s" s="651">
        <v>335</v>
      </c>
      <c r="F47" s="462">
        <v>1</v>
      </c>
      <c r="G47" s="189"/>
      <c r="H47" s="189"/>
      <c r="I47" s="189"/>
      <c r="J47" s="189"/>
      <c r="K47" s="68"/>
      <c r="L47" s="650"/>
      <c r="M47" s="68"/>
      <c r="N47" s="68"/>
      <c r="O47" s="68"/>
    </row>
    <row r="48" ht="14.7" customHeight="1">
      <c r="A48" t="s" s="282">
        <v>273</v>
      </c>
      <c r="B48" t="s" s="651">
        <v>209</v>
      </c>
      <c r="C48" t="s" s="651">
        <v>213</v>
      </c>
      <c r="D48" s="462">
        <v>48</v>
      </c>
      <c r="E48" t="s" s="651">
        <v>335</v>
      </c>
      <c r="F48" s="462">
        <v>1</v>
      </c>
      <c r="G48" s="189"/>
      <c r="H48" s="189"/>
      <c r="I48" s="189"/>
      <c r="J48" s="189"/>
      <c r="K48" s="68"/>
      <c r="L48" s="650"/>
      <c r="M48" s="68"/>
      <c r="N48" s="68"/>
      <c r="O48" s="68"/>
    </row>
    <row r="49" ht="14.7" customHeight="1">
      <c r="A49" t="s" s="73">
        <v>223</v>
      </c>
      <c r="B49" t="s" s="651">
        <v>210</v>
      </c>
      <c r="C49" t="s" s="651">
        <v>214</v>
      </c>
      <c r="D49" s="462">
        <v>49</v>
      </c>
      <c r="E49" t="s" s="651">
        <v>335</v>
      </c>
      <c r="F49" s="462">
        <v>1</v>
      </c>
      <c r="G49" s="189"/>
      <c r="H49" s="654"/>
      <c r="I49" s="189"/>
      <c r="J49" s="189"/>
      <c r="K49" s="68"/>
      <c r="L49" s="650"/>
      <c r="M49" s="68"/>
      <c r="N49" s="68"/>
      <c r="O49" s="68"/>
    </row>
    <row r="50" ht="14.7" customHeight="1">
      <c r="A50" t="s" s="282">
        <v>255</v>
      </c>
      <c r="B50" t="s" s="651">
        <v>209</v>
      </c>
      <c r="C50" t="s" s="651">
        <v>216</v>
      </c>
      <c r="D50" s="462">
        <v>49</v>
      </c>
      <c r="E50" t="s" s="651">
        <v>335</v>
      </c>
      <c r="F50" s="462">
        <v>1</v>
      </c>
      <c r="G50" s="189"/>
      <c r="H50" s="189"/>
      <c r="I50" s="189"/>
      <c r="J50" s="189"/>
      <c r="K50" s="68"/>
      <c r="L50" s="68"/>
      <c r="M50" s="68"/>
      <c r="N50" s="68"/>
      <c r="O50" s="68"/>
    </row>
    <row r="51" ht="14.7" customHeight="1">
      <c r="A51" t="s" s="73">
        <v>277</v>
      </c>
      <c r="B51" t="s" s="651">
        <v>210</v>
      </c>
      <c r="C51" t="s" s="651">
        <v>213</v>
      </c>
      <c r="D51" s="462">
        <v>49</v>
      </c>
      <c r="E51" t="s" s="651">
        <v>335</v>
      </c>
      <c r="F51" s="462">
        <v>1</v>
      </c>
      <c r="G51" s="189"/>
      <c r="H51" s="189"/>
      <c r="I51" s="189"/>
      <c r="J51" s="189"/>
      <c r="K51" s="68"/>
      <c r="L51" s="68"/>
      <c r="M51" s="68"/>
      <c r="N51" s="68"/>
      <c r="O51" s="68"/>
    </row>
    <row r="52" ht="14.7" customHeight="1">
      <c r="A52" t="s" s="73">
        <v>241</v>
      </c>
      <c r="B52" t="s" s="651">
        <v>206</v>
      </c>
      <c r="C52" t="s" s="651">
        <v>216</v>
      </c>
      <c r="D52" s="462">
        <v>50</v>
      </c>
      <c r="E52" t="s" s="651">
        <v>335</v>
      </c>
      <c r="F52" s="462">
        <v>1</v>
      </c>
      <c r="G52" s="189"/>
      <c r="H52" s="654"/>
      <c r="I52" s="189"/>
      <c r="J52" s="189"/>
      <c r="K52" s="68"/>
      <c r="L52" s="68"/>
      <c r="M52" s="68"/>
      <c r="N52" s="68"/>
      <c r="O52" s="68"/>
    </row>
    <row r="53" ht="14.7" customHeight="1">
      <c r="A53" t="s" s="73">
        <v>238</v>
      </c>
      <c r="B53" t="s" s="651">
        <v>210</v>
      </c>
      <c r="C53" t="s" s="651">
        <v>216</v>
      </c>
      <c r="D53" s="462">
        <v>51</v>
      </c>
      <c r="E53" t="s" s="651">
        <v>335</v>
      </c>
      <c r="F53" s="462">
        <v>1</v>
      </c>
      <c r="G53" s="189"/>
      <c r="H53" s="189"/>
      <c r="I53" s="189"/>
      <c r="J53" s="189"/>
      <c r="K53" s="68"/>
      <c r="L53" s="68"/>
      <c r="M53" s="68"/>
      <c r="N53" s="68"/>
      <c r="O53" s="68"/>
    </row>
    <row r="54" ht="14.7" customHeight="1">
      <c r="A54" t="s" s="73">
        <v>221</v>
      </c>
      <c r="B54" t="s" s="651">
        <v>206</v>
      </c>
      <c r="C54" t="s" s="651">
        <v>214</v>
      </c>
      <c r="D54" s="462">
        <v>52</v>
      </c>
      <c r="E54" t="s" s="651">
        <v>335</v>
      </c>
      <c r="F54" s="462">
        <v>1</v>
      </c>
      <c r="G54" s="189"/>
      <c r="H54" s="189"/>
      <c r="I54" s="189"/>
      <c r="J54" s="189"/>
      <c r="K54" s="68"/>
      <c r="L54" s="68"/>
      <c r="M54" s="68"/>
      <c r="N54" s="68"/>
      <c r="O54" s="68"/>
    </row>
    <row r="55" ht="14.7" customHeight="1">
      <c r="A55" t="s" s="282">
        <v>276</v>
      </c>
      <c r="B55" t="s" s="651">
        <v>207</v>
      </c>
      <c r="C55" t="s" s="651">
        <v>216</v>
      </c>
      <c r="D55" s="462">
        <v>52</v>
      </c>
      <c r="E55" t="s" s="651">
        <v>335</v>
      </c>
      <c r="F55" s="462">
        <v>1</v>
      </c>
      <c r="G55" s="189"/>
      <c r="H55" s="654"/>
      <c r="I55" s="189"/>
      <c r="J55" s="189"/>
      <c r="K55" s="68"/>
      <c r="L55" s="68"/>
      <c r="M55" s="68"/>
      <c r="N55" s="68"/>
      <c r="O55" s="68"/>
    </row>
    <row r="56" ht="14.7" customHeight="1">
      <c r="A56" t="s" s="73">
        <v>240</v>
      </c>
      <c r="B56" t="s" s="651">
        <v>210</v>
      </c>
      <c r="C56" t="s" s="651">
        <v>214</v>
      </c>
      <c r="D56" s="462">
        <v>54</v>
      </c>
      <c r="E56" t="s" s="651">
        <v>335</v>
      </c>
      <c r="F56" s="462">
        <v>1</v>
      </c>
      <c r="G56" s="190"/>
      <c r="H56" s="190"/>
      <c r="I56" s="190"/>
      <c r="J56" s="189"/>
      <c r="K56" s="68"/>
      <c r="L56" s="68"/>
      <c r="M56" s="68"/>
      <c r="N56" s="68"/>
      <c r="O56" s="68"/>
    </row>
    <row r="57" ht="14.7" customHeight="1">
      <c r="A57" t="s" s="73">
        <v>239</v>
      </c>
      <c r="B57" t="s" s="651">
        <v>207</v>
      </c>
      <c r="C57" t="s" s="651">
        <v>214</v>
      </c>
      <c r="D57" s="462">
        <v>57</v>
      </c>
      <c r="E57" t="s" s="651">
        <v>336</v>
      </c>
      <c r="F57" s="462">
        <v>1</v>
      </c>
      <c r="G57" s="652">
        <f>SUM(F57:F64)</f>
        <v>8</v>
      </c>
      <c r="H57" s="653">
        <f>G57*100/$G$65</f>
        <v>13.1147540983607</v>
      </c>
      <c r="I57" s="653">
        <f>STDEV(D57:D64)</f>
        <v>4.38951673226759</v>
      </c>
      <c r="J57" s="189"/>
      <c r="K57" s="68"/>
      <c r="L57" s="68"/>
      <c r="M57" s="68"/>
      <c r="N57" s="68"/>
      <c r="O57" s="68"/>
    </row>
    <row r="58" ht="14.7" customHeight="1">
      <c r="A58" t="s" s="282">
        <v>254</v>
      </c>
      <c r="B58" t="s" s="651">
        <v>207</v>
      </c>
      <c r="C58" t="s" s="651">
        <v>216</v>
      </c>
      <c r="D58" s="462">
        <v>57</v>
      </c>
      <c r="E58" t="s" s="651">
        <v>336</v>
      </c>
      <c r="F58" s="462">
        <v>1</v>
      </c>
      <c r="G58" s="189"/>
      <c r="H58" s="189"/>
      <c r="I58" s="189"/>
      <c r="J58" s="189"/>
      <c r="K58" s="68"/>
      <c r="L58" s="68"/>
      <c r="M58" s="68"/>
      <c r="N58" s="68"/>
      <c r="O58" s="68"/>
    </row>
    <row r="59" ht="14.7" customHeight="1">
      <c r="A59" t="s" s="73">
        <v>299</v>
      </c>
      <c r="B59" t="s" s="651">
        <v>206</v>
      </c>
      <c r="C59" t="s" s="651">
        <v>216</v>
      </c>
      <c r="D59" s="462">
        <v>58</v>
      </c>
      <c r="E59" t="s" s="651">
        <v>336</v>
      </c>
      <c r="F59" s="462">
        <v>1</v>
      </c>
      <c r="G59" s="189"/>
      <c r="H59" s="189"/>
      <c r="I59" s="189"/>
      <c r="J59" s="189"/>
      <c r="K59" s="68"/>
      <c r="L59" s="68"/>
      <c r="M59" s="68"/>
      <c r="N59" s="68"/>
      <c r="O59" s="68"/>
    </row>
    <row r="60" ht="14.7" customHeight="1">
      <c r="A60" t="s" s="73">
        <v>258</v>
      </c>
      <c r="B60" t="s" s="651">
        <v>206</v>
      </c>
      <c r="C60" t="s" s="651">
        <v>214</v>
      </c>
      <c r="D60" s="462">
        <v>62</v>
      </c>
      <c r="E60" t="s" s="651">
        <v>336</v>
      </c>
      <c r="F60" s="462">
        <v>1</v>
      </c>
      <c r="G60" s="189"/>
      <c r="H60" s="654"/>
      <c r="I60" s="189"/>
      <c r="J60" s="189"/>
      <c r="K60" s="68"/>
      <c r="L60" s="68"/>
      <c r="M60" s="68"/>
      <c r="N60" s="68"/>
      <c r="O60" s="68"/>
    </row>
    <row r="61" ht="14.7" customHeight="1">
      <c r="A61" t="s" s="73">
        <v>231</v>
      </c>
      <c r="B61" t="s" s="651">
        <v>207</v>
      </c>
      <c r="C61" t="s" s="651">
        <v>214</v>
      </c>
      <c r="D61" s="462">
        <v>63</v>
      </c>
      <c r="E61" t="s" s="651">
        <v>336</v>
      </c>
      <c r="F61" s="462">
        <v>1</v>
      </c>
      <c r="G61" s="189"/>
      <c r="H61" s="189"/>
      <c r="I61" s="189"/>
      <c r="J61" s="189"/>
      <c r="K61" s="68"/>
      <c r="L61" s="68"/>
      <c r="M61" s="68"/>
      <c r="N61" s="68"/>
      <c r="O61" s="68"/>
    </row>
    <row r="62" ht="14.7" customHeight="1">
      <c r="A62" t="s" s="73">
        <v>243</v>
      </c>
      <c r="B62" t="s" s="651">
        <v>207</v>
      </c>
      <c r="C62" t="s" s="651">
        <v>215</v>
      </c>
      <c r="D62" s="462">
        <v>66</v>
      </c>
      <c r="E62" t="s" s="651">
        <v>336</v>
      </c>
      <c r="F62" s="462">
        <v>1</v>
      </c>
      <c r="G62" s="189"/>
      <c r="H62" s="189"/>
      <c r="I62" s="189"/>
      <c r="J62" s="189"/>
      <c r="K62" s="68"/>
      <c r="L62" s="68"/>
      <c r="M62" s="68"/>
      <c r="N62" s="68"/>
      <c r="O62" s="68"/>
    </row>
    <row r="63" ht="14.7" customHeight="1">
      <c r="A63" t="s" s="73">
        <v>337</v>
      </c>
      <c r="B63" t="s" s="651">
        <v>206</v>
      </c>
      <c r="C63" t="s" s="651">
        <v>216</v>
      </c>
      <c r="D63" s="462">
        <v>66</v>
      </c>
      <c r="E63" t="s" s="651">
        <v>336</v>
      </c>
      <c r="F63" s="462">
        <v>1</v>
      </c>
      <c r="G63" s="189"/>
      <c r="H63" s="654"/>
      <c r="I63" s="189"/>
      <c r="J63" s="189"/>
      <c r="K63" s="68"/>
      <c r="L63" s="68"/>
      <c r="M63" s="68"/>
      <c r="N63" s="68"/>
      <c r="O63" s="68"/>
    </row>
    <row r="64" ht="14.7" customHeight="1">
      <c r="A64" t="s" s="73">
        <v>249</v>
      </c>
      <c r="B64" t="s" s="651">
        <v>206</v>
      </c>
      <c r="C64" t="s" s="651">
        <v>216</v>
      </c>
      <c r="D64" s="462">
        <v>68</v>
      </c>
      <c r="E64" t="s" s="651">
        <v>336</v>
      </c>
      <c r="F64" s="462">
        <v>1</v>
      </c>
      <c r="G64" s="190"/>
      <c r="H64" s="190"/>
      <c r="I64" s="190"/>
      <c r="J64" s="190"/>
      <c r="K64" s="68"/>
      <c r="L64" s="68"/>
      <c r="M64" s="68"/>
      <c r="N64" s="68"/>
      <c r="O64" s="68"/>
    </row>
    <row r="65" ht="13.75" customHeight="1">
      <c r="A65" s="463"/>
      <c r="B65" s="463"/>
      <c r="C65" s="463"/>
      <c r="D65" s="463"/>
      <c r="E65" t="s" s="655">
        <v>284</v>
      </c>
      <c r="F65" s="71"/>
      <c r="G65" s="600">
        <f>SUM(G4:G64)</f>
        <v>61</v>
      </c>
      <c r="H65" s="463"/>
      <c r="I65" s="463"/>
      <c r="J65" s="463"/>
      <c r="K65" s="463"/>
      <c r="L65" s="463"/>
      <c r="M65" s="463"/>
      <c r="N65" s="463"/>
      <c r="O65" s="463"/>
    </row>
    <row r="66" ht="26.75" customHeight="1">
      <c r="A66" s="463"/>
      <c r="B66" t="s" s="655">
        <v>338</v>
      </c>
      <c r="C66" s="656"/>
      <c r="D66" s="657">
        <f>MEDIAN(D4:D64)</f>
        <v>39</v>
      </c>
      <c r="E66" t="s" s="651">
        <v>335</v>
      </c>
      <c r="F66" s="463"/>
      <c r="G66" s="463"/>
      <c r="H66" s="463"/>
      <c r="I66" s="463"/>
      <c r="J66" s="463"/>
      <c r="K66" s="463"/>
      <c r="L66" s="463"/>
      <c r="M66" s="463"/>
      <c r="N66" s="463"/>
      <c r="O66" s="463"/>
    </row>
    <row r="67" ht="40.25" customHeight="1">
      <c r="A67" t="s" s="651">
        <v>339</v>
      </c>
      <c r="B67" s="658"/>
      <c r="C67" s="71"/>
      <c r="D67" s="657"/>
      <c r="E67" s="659"/>
      <c r="F67" s="659"/>
      <c r="G67" s="659"/>
      <c r="H67" s="659"/>
      <c r="I67" s="659"/>
      <c r="J67" s="659"/>
      <c r="K67" s="659"/>
      <c r="L67" s="659"/>
      <c r="M67" s="659"/>
      <c r="N67" s="659"/>
      <c r="O67" s="463"/>
    </row>
    <row r="68" ht="14.25" customHeight="1">
      <c r="A68" s="463"/>
      <c r="B68" s="658"/>
      <c r="C68" s="71"/>
      <c r="D68" s="660"/>
      <c r="E68" t="s" s="661">
        <v>340</v>
      </c>
      <c r="F68" s="662">
        <v>0</v>
      </c>
      <c r="G68" s="663"/>
      <c r="H68" s="662">
        <v>1</v>
      </c>
      <c r="I68" s="663"/>
      <c r="J68" s="662">
        <v>2</v>
      </c>
      <c r="K68" s="663"/>
      <c r="L68" s="662">
        <v>3</v>
      </c>
      <c r="M68" s="663"/>
      <c r="N68" s="664">
        <v>4</v>
      </c>
      <c r="O68" s="665"/>
    </row>
    <row r="69" ht="26.75" customHeight="1">
      <c r="A69" s="463"/>
      <c r="B69" s="658"/>
      <c r="C69" s="71"/>
      <c r="D69" s="660"/>
      <c r="E69" t="s" s="666">
        <v>341</v>
      </c>
      <c r="F69" t="s" s="667">
        <v>342</v>
      </c>
      <c r="G69" s="668"/>
      <c r="H69" t="s" s="667">
        <v>311</v>
      </c>
      <c r="I69" s="668"/>
      <c r="J69" t="s" s="667">
        <v>343</v>
      </c>
      <c r="K69" s="668"/>
      <c r="L69" t="s" s="667">
        <v>307</v>
      </c>
      <c r="M69" s="668"/>
      <c r="N69" t="s" s="669">
        <v>344</v>
      </c>
      <c r="O69" s="670"/>
    </row>
    <row r="70" ht="13.75" customHeight="1">
      <c r="A70" s="463"/>
      <c r="B70" s="658"/>
      <c r="C70" s="71"/>
      <c r="D70" s="660"/>
      <c r="E70" t="s" s="671">
        <v>345</v>
      </c>
      <c r="F70" s="462">
        <v>0</v>
      </c>
      <c r="G70" s="463"/>
      <c r="H70" s="462">
        <v>18</v>
      </c>
      <c r="I70" s="463"/>
      <c r="J70" s="462">
        <v>37</v>
      </c>
      <c r="K70" s="463"/>
      <c r="L70" s="462">
        <v>56</v>
      </c>
      <c r="M70" s="463"/>
      <c r="N70" s="672">
        <v>76</v>
      </c>
      <c r="O70" s="665"/>
    </row>
    <row r="71" ht="14.25" customHeight="1">
      <c r="A71" s="463"/>
      <c r="B71" s="658"/>
      <c r="C71" s="71"/>
      <c r="D71" s="660"/>
      <c r="E71" t="s" s="673">
        <v>341</v>
      </c>
      <c r="F71" t="s" s="674">
        <v>333</v>
      </c>
      <c r="G71" s="361"/>
      <c r="H71" s="361"/>
      <c r="I71" t="s" s="675">
        <v>334</v>
      </c>
      <c r="J71" s="361"/>
      <c r="K71" t="s" s="674">
        <v>335</v>
      </c>
      <c r="L71" s="361"/>
      <c r="M71" t="s" s="675">
        <v>336</v>
      </c>
      <c r="N71" s="676"/>
      <c r="O71" s="670"/>
    </row>
    <row r="72" ht="14.25" customHeight="1">
      <c r="A72" s="463"/>
      <c r="B72" s="658"/>
      <c r="C72" s="71"/>
      <c r="D72" s="657"/>
      <c r="E72" s="663"/>
      <c r="F72" s="663"/>
      <c r="G72" s="663"/>
      <c r="H72" s="663"/>
      <c r="I72" s="663"/>
      <c r="J72" s="663"/>
      <c r="K72" s="663"/>
      <c r="L72" s="663"/>
      <c r="M72" s="663"/>
      <c r="N72" s="663"/>
      <c r="O72" s="463"/>
    </row>
    <row r="73" ht="13.75" customHeight="1">
      <c r="A73" s="463"/>
      <c r="B73" s="658"/>
      <c r="C73" s="71"/>
      <c r="D73" s="657"/>
      <c r="E73" s="463"/>
      <c r="F73" s="463"/>
      <c r="G73" s="463"/>
      <c r="H73" s="463"/>
      <c r="I73" s="463"/>
      <c r="J73" s="463"/>
      <c r="K73" s="463"/>
      <c r="L73" s="463"/>
      <c r="M73" s="463"/>
      <c r="N73" s="463"/>
      <c r="O73" s="463"/>
    </row>
  </sheetData>
  <mergeCells count="34">
    <mergeCell ref="G4:G6"/>
    <mergeCell ref="G7:G30"/>
    <mergeCell ref="G31:G56"/>
    <mergeCell ref="G57:G64"/>
    <mergeCell ref="H4:H6"/>
    <mergeCell ref="H7:H30"/>
    <mergeCell ref="H31:H56"/>
    <mergeCell ref="H57:H64"/>
    <mergeCell ref="F2:H2"/>
    <mergeCell ref="A2:A3"/>
    <mergeCell ref="B2:B3"/>
    <mergeCell ref="C2:C3"/>
    <mergeCell ref="D2:D3"/>
    <mergeCell ref="E2:E3"/>
    <mergeCell ref="E65:F65"/>
    <mergeCell ref="A1:H1"/>
    <mergeCell ref="B66:C66"/>
    <mergeCell ref="B67:C67"/>
    <mergeCell ref="J4:J64"/>
    <mergeCell ref="I4:I6"/>
    <mergeCell ref="I7:I30"/>
    <mergeCell ref="I31:I56"/>
    <mergeCell ref="I57:I64"/>
    <mergeCell ref="I2:J3"/>
    <mergeCell ref="B68:C68"/>
    <mergeCell ref="B69:C69"/>
    <mergeCell ref="B70:C70"/>
    <mergeCell ref="B71:C71"/>
    <mergeCell ref="B72:C72"/>
    <mergeCell ref="B73:C73"/>
    <mergeCell ref="F71:H71"/>
    <mergeCell ref="I71:J71"/>
    <mergeCell ref="K71:L71"/>
    <mergeCell ref="M71:N7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sheetPr>
    <pageSetUpPr fitToPage="1"/>
  </sheetPr>
  <dimension ref="A1:N78"/>
  <sheetViews>
    <sheetView workbookViewId="0" showGridLines="0" defaultGridColor="1"/>
  </sheetViews>
  <sheetFormatPr defaultColWidth="16.3333" defaultRowHeight="13.9" customHeight="1" outlineLevelRow="0" outlineLevelCol="0"/>
  <cols>
    <col min="1" max="1" width="34" style="677" customWidth="1"/>
    <col min="2" max="4" width="10" style="677" customWidth="1"/>
    <col min="5" max="5" width="35.1719" style="677" customWidth="1"/>
    <col min="6" max="7" width="7.17188" style="677" customWidth="1"/>
    <col min="8" max="8" width="10.3516" style="677" customWidth="1"/>
    <col min="9" max="14" width="11.8516" style="677" customWidth="1"/>
    <col min="15" max="16384" width="16.3516" style="677" customWidth="1"/>
  </cols>
  <sheetData>
    <row r="1" ht="22.55" customHeight="1">
      <c r="A1" t="s" s="647">
        <v>346</v>
      </c>
      <c r="B1" s="104"/>
      <c r="C1" s="104"/>
      <c r="D1" s="71"/>
      <c r="E1" s="68"/>
      <c r="F1" s="68"/>
      <c r="G1" s="68"/>
      <c r="H1" s="281"/>
      <c r="I1" s="281"/>
      <c r="J1" s="281"/>
      <c r="K1" s="281"/>
      <c r="L1" s="281"/>
      <c r="M1" s="281"/>
      <c r="N1" s="678"/>
    </row>
    <row r="2" ht="26.55" customHeight="1">
      <c r="A2" t="s" s="54">
        <v>324</v>
      </c>
      <c r="B2" t="s" s="54">
        <v>325</v>
      </c>
      <c r="C2" t="s" s="54">
        <v>326</v>
      </c>
      <c r="D2" t="s" s="54">
        <v>347</v>
      </c>
      <c r="E2" t="s" s="73">
        <v>328</v>
      </c>
      <c r="F2" t="s" s="54">
        <v>329</v>
      </c>
      <c r="G2" s="68"/>
      <c r="H2" t="s" s="679">
        <v>348</v>
      </c>
      <c r="I2" t="s" s="679">
        <v>330</v>
      </c>
      <c r="J2" s="650"/>
      <c r="K2" s="650"/>
      <c r="L2" s="650"/>
      <c r="M2" s="650"/>
      <c r="N2" s="650"/>
    </row>
    <row r="3" ht="39" customHeight="1">
      <c r="A3" s="68"/>
      <c r="B3" s="68"/>
      <c r="C3" s="68"/>
      <c r="D3" s="68"/>
      <c r="E3" s="68"/>
      <c r="F3" t="s" s="651">
        <v>331</v>
      </c>
      <c r="G3" t="s" s="651">
        <v>332</v>
      </c>
      <c r="H3" s="68"/>
      <c r="I3" s="68"/>
      <c r="J3" s="68"/>
      <c r="K3" s="68"/>
      <c r="L3" s="68"/>
      <c r="M3" s="68"/>
      <c r="N3" s="68"/>
    </row>
    <row r="4" ht="13.75" customHeight="1">
      <c r="A4" t="s" s="680">
        <v>253</v>
      </c>
      <c r="B4" t="s" s="681">
        <v>209</v>
      </c>
      <c r="C4" t="s" s="681">
        <v>216</v>
      </c>
      <c r="D4" s="682">
        <v>40</v>
      </c>
      <c r="E4" t="s" s="681">
        <v>335</v>
      </c>
      <c r="F4" s="682">
        <v>1</v>
      </c>
      <c r="G4" s="682">
        <f>SUM(F4:F12)</f>
        <v>9</v>
      </c>
      <c r="H4" s="682">
        <f>MEDIAN(D4:D12)</f>
        <v>40</v>
      </c>
      <c r="I4" s="683">
        <f>STDEV(D4:D12)</f>
        <v>8.13941029804985</v>
      </c>
      <c r="J4" s="465"/>
      <c r="K4" s="465"/>
      <c r="L4" s="465"/>
      <c r="M4" s="465"/>
      <c r="N4" s="465"/>
    </row>
    <row r="5" ht="14.7" customHeight="1">
      <c r="A5" t="s" s="680">
        <v>255</v>
      </c>
      <c r="B5" t="s" s="681">
        <v>209</v>
      </c>
      <c r="C5" t="s" s="681">
        <v>216</v>
      </c>
      <c r="D5" s="682">
        <v>49</v>
      </c>
      <c r="E5" t="s" s="681">
        <v>335</v>
      </c>
      <c r="F5" s="682">
        <v>1</v>
      </c>
      <c r="G5" s="68"/>
      <c r="H5" s="68"/>
      <c r="I5" s="68"/>
      <c r="J5" s="68"/>
      <c r="K5" s="68"/>
      <c r="L5" s="68"/>
      <c r="M5" s="68"/>
      <c r="N5" s="68"/>
    </row>
    <row r="6" ht="14.7" customHeight="1">
      <c r="A6" t="s" s="680">
        <v>230</v>
      </c>
      <c r="B6" t="s" s="681">
        <v>209</v>
      </c>
      <c r="C6" t="s" s="681">
        <v>214</v>
      </c>
      <c r="D6" s="682">
        <v>33</v>
      </c>
      <c r="E6" t="s" s="681">
        <v>334</v>
      </c>
      <c r="F6" s="682">
        <v>1</v>
      </c>
      <c r="G6" s="68"/>
      <c r="H6" s="68"/>
      <c r="I6" s="68"/>
      <c r="J6" s="68"/>
      <c r="K6" s="68"/>
      <c r="L6" s="68"/>
      <c r="M6" s="68"/>
      <c r="N6" s="68"/>
    </row>
    <row r="7" ht="14.7" customHeight="1">
      <c r="A7" t="s" s="680">
        <v>275</v>
      </c>
      <c r="B7" t="s" s="681">
        <v>209</v>
      </c>
      <c r="C7" t="s" s="681">
        <v>214</v>
      </c>
      <c r="D7" s="682">
        <v>42</v>
      </c>
      <c r="E7" t="s" s="681">
        <v>335</v>
      </c>
      <c r="F7" s="682">
        <v>1</v>
      </c>
      <c r="G7" s="68"/>
      <c r="H7" s="68"/>
      <c r="I7" s="68"/>
      <c r="J7" s="68"/>
      <c r="K7" s="68"/>
      <c r="L7" s="68"/>
      <c r="M7" s="68"/>
      <c r="N7" s="68"/>
    </row>
    <row r="8" ht="14.7" customHeight="1">
      <c r="A8" t="s" s="680">
        <v>232</v>
      </c>
      <c r="B8" t="s" s="681">
        <v>209</v>
      </c>
      <c r="C8" t="s" s="681">
        <v>213</v>
      </c>
      <c r="D8" s="682">
        <v>26</v>
      </c>
      <c r="E8" t="s" s="681">
        <v>334</v>
      </c>
      <c r="F8" s="682">
        <v>1</v>
      </c>
      <c r="G8" s="68"/>
      <c r="H8" s="68"/>
      <c r="I8" s="68"/>
      <c r="J8" s="68"/>
      <c r="K8" s="68"/>
      <c r="L8" s="68"/>
      <c r="M8" s="68"/>
      <c r="N8" s="68"/>
    </row>
    <row r="9" ht="14.7" customHeight="1">
      <c r="A9" t="s" s="680">
        <v>233</v>
      </c>
      <c r="B9" t="s" s="681">
        <v>209</v>
      </c>
      <c r="C9" t="s" s="681">
        <v>213</v>
      </c>
      <c r="D9" s="682">
        <v>44</v>
      </c>
      <c r="E9" t="s" s="681">
        <v>335</v>
      </c>
      <c r="F9" s="682">
        <v>1</v>
      </c>
      <c r="G9" s="68"/>
      <c r="H9" s="68"/>
      <c r="I9" s="68"/>
      <c r="J9" s="68"/>
      <c r="K9" s="68"/>
      <c r="L9" s="68"/>
      <c r="M9" s="68"/>
      <c r="N9" s="68"/>
    </row>
    <row r="10" ht="14.7" customHeight="1">
      <c r="A10" t="s" s="680">
        <v>273</v>
      </c>
      <c r="B10" t="s" s="681">
        <v>209</v>
      </c>
      <c r="C10" t="s" s="681">
        <v>213</v>
      </c>
      <c r="D10" s="682">
        <v>48</v>
      </c>
      <c r="E10" t="s" s="681">
        <v>335</v>
      </c>
      <c r="F10" s="682">
        <v>1</v>
      </c>
      <c r="G10" s="68"/>
      <c r="H10" s="68"/>
      <c r="I10" s="68"/>
      <c r="J10" s="68"/>
      <c r="K10" s="68"/>
      <c r="L10" s="68"/>
      <c r="M10" s="68"/>
      <c r="N10" s="68"/>
    </row>
    <row r="11" ht="14.7" customHeight="1">
      <c r="A11" t="s" s="680">
        <v>226</v>
      </c>
      <c r="B11" t="s" s="681">
        <v>209</v>
      </c>
      <c r="C11" t="s" s="681">
        <v>215</v>
      </c>
      <c r="D11" s="682">
        <v>31</v>
      </c>
      <c r="E11" t="s" s="681">
        <v>334</v>
      </c>
      <c r="F11" s="682">
        <v>1</v>
      </c>
      <c r="G11" s="68"/>
      <c r="H11" s="68"/>
      <c r="I11" s="68"/>
      <c r="J11" s="68"/>
      <c r="K11" s="68"/>
      <c r="L11" s="68"/>
      <c r="M11" s="68"/>
      <c r="N11" s="68"/>
    </row>
    <row r="12" ht="14.7" customHeight="1">
      <c r="A12" t="s" s="680">
        <v>220</v>
      </c>
      <c r="B12" t="s" s="681">
        <v>209</v>
      </c>
      <c r="C12" t="s" s="681">
        <v>215</v>
      </c>
      <c r="D12" s="682">
        <v>32</v>
      </c>
      <c r="E12" t="s" s="681">
        <v>334</v>
      </c>
      <c r="F12" s="682">
        <v>1</v>
      </c>
      <c r="G12" s="68"/>
      <c r="H12" s="68"/>
      <c r="I12" s="68"/>
      <c r="J12" s="68"/>
      <c r="K12" s="68"/>
      <c r="L12" s="68"/>
      <c r="M12" s="68"/>
      <c r="N12" s="68"/>
    </row>
    <row r="13" ht="14.7" customHeight="1">
      <c r="A13" t="s" s="282">
        <v>235</v>
      </c>
      <c r="B13" t="s" s="651">
        <v>212</v>
      </c>
      <c r="C13" t="s" s="651">
        <v>216</v>
      </c>
      <c r="D13" s="462">
        <v>21</v>
      </c>
      <c r="E13" t="s" s="651">
        <v>334</v>
      </c>
      <c r="F13" s="462">
        <v>1</v>
      </c>
      <c r="G13" s="462">
        <f>SUM(F13:F22)</f>
        <v>10</v>
      </c>
      <c r="H13" s="462">
        <f>MEDIAN(D13:D22)</f>
        <v>25</v>
      </c>
      <c r="I13" s="465">
        <f>STDEV(D13:D22)</f>
        <v>9.27900856772964</v>
      </c>
      <c r="J13" s="68"/>
      <c r="K13" s="68"/>
      <c r="L13" s="68"/>
      <c r="M13" s="68"/>
      <c r="N13" s="68"/>
    </row>
    <row r="14" ht="14.7" customHeight="1">
      <c r="A14" t="s" s="282">
        <v>248</v>
      </c>
      <c r="B14" t="s" s="651">
        <v>212</v>
      </c>
      <c r="C14" t="s" s="651">
        <v>216</v>
      </c>
      <c r="D14" s="462">
        <v>24</v>
      </c>
      <c r="E14" t="s" s="651">
        <v>334</v>
      </c>
      <c r="F14" s="462">
        <v>1</v>
      </c>
      <c r="G14" s="68"/>
      <c r="H14" s="68"/>
      <c r="I14" s="68"/>
      <c r="J14" s="68"/>
      <c r="K14" s="68"/>
      <c r="L14" s="68"/>
      <c r="M14" s="68"/>
      <c r="N14" s="68"/>
    </row>
    <row r="15" ht="14.7" customHeight="1">
      <c r="A15" t="s" s="282">
        <v>229</v>
      </c>
      <c r="B15" t="s" s="651">
        <v>212</v>
      </c>
      <c r="C15" t="s" s="651">
        <v>216</v>
      </c>
      <c r="D15" s="462">
        <v>38</v>
      </c>
      <c r="E15" t="s" s="651">
        <v>335</v>
      </c>
      <c r="F15" s="462">
        <v>1</v>
      </c>
      <c r="G15" s="68"/>
      <c r="H15" s="68"/>
      <c r="I15" s="68"/>
      <c r="J15" s="68"/>
      <c r="K15" s="68"/>
      <c r="L15" s="68"/>
      <c r="M15" s="68"/>
      <c r="N15" s="68"/>
    </row>
    <row r="16" ht="14.7" customHeight="1">
      <c r="A16" t="s" s="282">
        <v>265</v>
      </c>
      <c r="B16" t="s" s="651">
        <v>212</v>
      </c>
      <c r="C16" t="s" s="651">
        <v>214</v>
      </c>
      <c r="D16" s="462">
        <v>26</v>
      </c>
      <c r="E16" t="s" s="651">
        <v>334</v>
      </c>
      <c r="F16" s="462">
        <v>1</v>
      </c>
      <c r="G16" s="68"/>
      <c r="H16" s="68"/>
      <c r="I16" s="68"/>
      <c r="J16" s="68"/>
      <c r="K16" s="68"/>
      <c r="L16" s="68"/>
      <c r="M16" s="68"/>
      <c r="N16" s="68"/>
    </row>
    <row r="17" ht="14.7" customHeight="1">
      <c r="A17" t="s" s="282">
        <v>271</v>
      </c>
      <c r="B17" t="s" s="651">
        <v>212</v>
      </c>
      <c r="C17" t="s" s="651">
        <v>214</v>
      </c>
      <c r="D17" s="462">
        <v>29</v>
      </c>
      <c r="E17" t="s" s="651">
        <v>334</v>
      </c>
      <c r="F17" s="462">
        <v>1</v>
      </c>
      <c r="G17" s="68"/>
      <c r="H17" s="68"/>
      <c r="I17" s="68"/>
      <c r="J17" s="68"/>
      <c r="K17" s="68"/>
      <c r="L17" s="68"/>
      <c r="M17" s="68"/>
      <c r="N17" s="68"/>
    </row>
    <row r="18" ht="14.7" customHeight="1">
      <c r="A18" t="s" s="282">
        <v>236</v>
      </c>
      <c r="B18" t="s" s="651">
        <v>212</v>
      </c>
      <c r="C18" t="s" s="651">
        <v>214</v>
      </c>
      <c r="D18" s="462">
        <v>44</v>
      </c>
      <c r="E18" t="s" s="651">
        <v>335</v>
      </c>
      <c r="F18" s="462">
        <v>1</v>
      </c>
      <c r="G18" s="68"/>
      <c r="H18" s="68"/>
      <c r="I18" s="68"/>
      <c r="J18" s="68"/>
      <c r="K18" s="68"/>
      <c r="L18" s="68"/>
      <c r="M18" s="68"/>
      <c r="N18" s="68"/>
    </row>
    <row r="19" ht="14.7" customHeight="1">
      <c r="A19" t="s" s="282">
        <v>245</v>
      </c>
      <c r="B19" t="s" s="651">
        <v>212</v>
      </c>
      <c r="C19" t="s" s="651">
        <v>213</v>
      </c>
      <c r="D19" s="462">
        <v>12</v>
      </c>
      <c r="E19" t="s" s="651">
        <v>333</v>
      </c>
      <c r="F19" s="462">
        <v>1</v>
      </c>
      <c r="G19" s="68"/>
      <c r="H19" s="68"/>
      <c r="I19" s="68"/>
      <c r="J19" s="68"/>
      <c r="K19" s="68"/>
      <c r="L19" s="68"/>
      <c r="M19" s="68"/>
      <c r="N19" s="68"/>
    </row>
    <row r="20" ht="14.7" customHeight="1">
      <c r="A20" t="s" s="282">
        <v>257</v>
      </c>
      <c r="B20" t="s" s="651">
        <v>212</v>
      </c>
      <c r="C20" t="s" s="651">
        <v>213</v>
      </c>
      <c r="D20" s="462">
        <v>20</v>
      </c>
      <c r="E20" t="s" s="651">
        <v>334</v>
      </c>
      <c r="F20" s="462">
        <v>1</v>
      </c>
      <c r="G20" s="68"/>
      <c r="H20" s="68"/>
      <c r="I20" s="68"/>
      <c r="J20" s="68"/>
      <c r="K20" s="68"/>
      <c r="L20" s="68"/>
      <c r="M20" s="68"/>
      <c r="N20" s="68"/>
    </row>
    <row r="21" ht="14.7" customHeight="1">
      <c r="A21" t="s" s="282">
        <v>272</v>
      </c>
      <c r="B21" t="s" s="651">
        <v>212</v>
      </c>
      <c r="C21" t="s" s="651">
        <v>215</v>
      </c>
      <c r="D21" s="462">
        <v>20</v>
      </c>
      <c r="E21" t="s" s="651">
        <v>334</v>
      </c>
      <c r="F21" s="462">
        <v>1</v>
      </c>
      <c r="G21" s="68"/>
      <c r="H21" s="68"/>
      <c r="I21" s="68"/>
      <c r="J21" s="68"/>
      <c r="K21" s="68"/>
      <c r="L21" s="68"/>
      <c r="M21" s="68"/>
      <c r="N21" s="68"/>
    </row>
    <row r="22" ht="14.7" customHeight="1">
      <c r="A22" t="s" s="282">
        <v>266</v>
      </c>
      <c r="B22" t="s" s="651">
        <v>212</v>
      </c>
      <c r="C22" t="s" s="651">
        <v>215</v>
      </c>
      <c r="D22" s="462">
        <v>27</v>
      </c>
      <c r="E22" t="s" s="651">
        <v>334</v>
      </c>
      <c r="F22" s="462">
        <v>1</v>
      </c>
      <c r="G22" s="68"/>
      <c r="H22" s="68"/>
      <c r="I22" s="68"/>
      <c r="J22" s="68"/>
      <c r="K22" s="68"/>
      <c r="L22" s="68"/>
      <c r="M22" s="68"/>
      <c r="N22" s="68"/>
    </row>
    <row r="23" ht="14.7" customHeight="1">
      <c r="A23" t="s" s="680">
        <v>276</v>
      </c>
      <c r="B23" t="s" s="681">
        <v>207</v>
      </c>
      <c r="C23" t="s" s="681">
        <v>216</v>
      </c>
      <c r="D23" s="682">
        <v>52</v>
      </c>
      <c r="E23" t="s" s="681">
        <v>335</v>
      </c>
      <c r="F23" s="682">
        <v>1</v>
      </c>
      <c r="G23" s="682">
        <f>SUM(F23:F33)</f>
        <v>11</v>
      </c>
      <c r="H23" s="682">
        <f>MEDIAN(D23:D33)</f>
        <v>41</v>
      </c>
      <c r="I23" s="683">
        <f>STDEV(D23:D33)</f>
        <v>19.2873015219859</v>
      </c>
      <c r="J23" s="68"/>
      <c r="K23" s="68"/>
      <c r="L23" s="68"/>
      <c r="M23" s="68"/>
      <c r="N23" s="68"/>
    </row>
    <row r="24" ht="14.7" customHeight="1">
      <c r="A24" t="s" s="680">
        <v>254</v>
      </c>
      <c r="B24" t="s" s="681">
        <v>207</v>
      </c>
      <c r="C24" t="s" s="681">
        <v>216</v>
      </c>
      <c r="D24" s="682">
        <v>57</v>
      </c>
      <c r="E24" t="s" s="681">
        <v>336</v>
      </c>
      <c r="F24" s="682">
        <v>1</v>
      </c>
      <c r="G24" s="68"/>
      <c r="H24" s="68"/>
      <c r="I24" s="68"/>
      <c r="J24" s="68"/>
      <c r="K24" s="68"/>
      <c r="L24" s="68"/>
      <c r="M24" s="68"/>
      <c r="N24" s="68"/>
    </row>
    <row r="25" ht="14.7" customHeight="1">
      <c r="A25" t="s" s="680">
        <v>218</v>
      </c>
      <c r="B25" t="s" s="681">
        <v>207</v>
      </c>
      <c r="C25" t="s" s="681">
        <v>214</v>
      </c>
      <c r="D25" s="682">
        <v>33</v>
      </c>
      <c r="E25" t="s" s="681">
        <v>334</v>
      </c>
      <c r="F25" s="682">
        <v>1</v>
      </c>
      <c r="G25" s="68"/>
      <c r="H25" s="68"/>
      <c r="I25" s="68"/>
      <c r="J25" s="68"/>
      <c r="K25" s="68"/>
      <c r="L25" s="68"/>
      <c r="M25" s="68"/>
      <c r="N25" s="68"/>
    </row>
    <row r="26" ht="14.7" customHeight="1">
      <c r="A26" t="s" s="680">
        <v>239</v>
      </c>
      <c r="B26" t="s" s="681">
        <v>207</v>
      </c>
      <c r="C26" t="s" s="681">
        <v>214</v>
      </c>
      <c r="D26" s="682">
        <v>57</v>
      </c>
      <c r="E26" t="s" s="681">
        <v>336</v>
      </c>
      <c r="F26" s="682">
        <v>1</v>
      </c>
      <c r="G26" s="68"/>
      <c r="H26" s="68"/>
      <c r="I26" s="68"/>
      <c r="J26" s="68"/>
      <c r="K26" s="68"/>
      <c r="L26" s="68"/>
      <c r="M26" s="68"/>
      <c r="N26" s="68"/>
    </row>
    <row r="27" ht="14.7" customHeight="1">
      <c r="A27" t="s" s="680">
        <v>231</v>
      </c>
      <c r="B27" t="s" s="681">
        <v>207</v>
      </c>
      <c r="C27" t="s" s="681">
        <v>214</v>
      </c>
      <c r="D27" s="682">
        <v>63</v>
      </c>
      <c r="E27" t="s" s="681">
        <v>336</v>
      </c>
      <c r="F27" s="682">
        <v>1</v>
      </c>
      <c r="G27" s="68"/>
      <c r="H27" s="68"/>
      <c r="I27" s="68"/>
      <c r="J27" s="68"/>
      <c r="K27" s="68"/>
      <c r="L27" s="68"/>
      <c r="M27" s="68"/>
      <c r="N27" s="68"/>
    </row>
    <row r="28" ht="14.7" customHeight="1">
      <c r="A28" t="s" s="680">
        <v>261</v>
      </c>
      <c r="B28" t="s" s="681">
        <v>207</v>
      </c>
      <c r="C28" t="s" s="681">
        <v>213</v>
      </c>
      <c r="D28" s="682">
        <v>10</v>
      </c>
      <c r="E28" t="s" s="681">
        <v>333</v>
      </c>
      <c r="F28" s="682">
        <v>1</v>
      </c>
      <c r="G28" s="68"/>
      <c r="H28" s="68"/>
      <c r="I28" s="68"/>
      <c r="J28" s="68"/>
      <c r="K28" s="68"/>
      <c r="L28" s="68"/>
      <c r="M28" s="68"/>
      <c r="N28" s="68"/>
    </row>
    <row r="29" ht="14.7" customHeight="1">
      <c r="A29" t="s" s="680">
        <v>227</v>
      </c>
      <c r="B29" t="s" s="681">
        <v>207</v>
      </c>
      <c r="C29" t="s" s="681">
        <v>213</v>
      </c>
      <c r="D29" s="682">
        <v>18</v>
      </c>
      <c r="E29" t="s" s="681">
        <v>333</v>
      </c>
      <c r="F29" s="682">
        <v>1</v>
      </c>
      <c r="G29" s="68"/>
      <c r="H29" s="68"/>
      <c r="I29" s="68"/>
      <c r="J29" s="68"/>
      <c r="K29" s="68"/>
      <c r="L29" s="68"/>
      <c r="M29" s="68"/>
      <c r="N29" s="68"/>
    </row>
    <row r="30" ht="14.7" customHeight="1">
      <c r="A30" t="s" s="680">
        <v>252</v>
      </c>
      <c r="B30" t="s" s="681">
        <v>207</v>
      </c>
      <c r="C30" t="s" s="681">
        <v>213</v>
      </c>
      <c r="D30" s="682">
        <v>31</v>
      </c>
      <c r="E30" t="s" s="681">
        <v>334</v>
      </c>
      <c r="F30" s="682">
        <v>1</v>
      </c>
      <c r="G30" s="68"/>
      <c r="H30" s="68"/>
      <c r="I30" s="68"/>
      <c r="J30" s="68"/>
      <c r="K30" s="68"/>
      <c r="L30" s="68"/>
      <c r="M30" s="68"/>
      <c r="N30" s="68"/>
    </row>
    <row r="31" ht="14.7" customHeight="1">
      <c r="A31" t="s" s="680">
        <v>268</v>
      </c>
      <c r="B31" t="s" s="681">
        <v>207</v>
      </c>
      <c r="C31" t="s" s="681">
        <v>215</v>
      </c>
      <c r="D31" s="682">
        <v>23</v>
      </c>
      <c r="E31" t="s" s="681">
        <v>334</v>
      </c>
      <c r="F31" s="682">
        <v>1</v>
      </c>
      <c r="G31" s="68"/>
      <c r="H31" s="68"/>
      <c r="I31" s="68"/>
      <c r="J31" s="68"/>
      <c r="K31" s="68"/>
      <c r="L31" s="68"/>
      <c r="M31" s="68"/>
      <c r="N31" s="68"/>
    </row>
    <row r="32" ht="14.7" customHeight="1">
      <c r="A32" t="s" s="680">
        <v>274</v>
      </c>
      <c r="B32" t="s" s="681">
        <v>207</v>
      </c>
      <c r="C32" t="s" s="681">
        <v>215</v>
      </c>
      <c r="D32" s="682">
        <v>41</v>
      </c>
      <c r="E32" t="s" s="681">
        <v>335</v>
      </c>
      <c r="F32" s="682">
        <v>1</v>
      </c>
      <c r="G32" s="68"/>
      <c r="H32" s="68"/>
      <c r="I32" s="68"/>
      <c r="J32" s="68"/>
      <c r="K32" s="68"/>
      <c r="L32" s="68"/>
      <c r="M32" s="68"/>
      <c r="N32" s="68"/>
    </row>
    <row r="33" ht="14.7" customHeight="1">
      <c r="A33" t="s" s="680">
        <v>243</v>
      </c>
      <c r="B33" t="s" s="681">
        <v>207</v>
      </c>
      <c r="C33" t="s" s="681">
        <v>215</v>
      </c>
      <c r="D33" s="682">
        <v>66</v>
      </c>
      <c r="E33" t="s" s="681">
        <v>336</v>
      </c>
      <c r="F33" s="682">
        <v>1</v>
      </c>
      <c r="G33" s="68"/>
      <c r="H33" s="68"/>
      <c r="I33" s="68"/>
      <c r="J33" s="68"/>
      <c r="K33" s="68"/>
      <c r="L33" s="68"/>
      <c r="M33" s="68"/>
      <c r="N33" s="68"/>
    </row>
    <row r="34" ht="14.7" customHeight="1">
      <c r="A34" t="s" s="73">
        <v>222</v>
      </c>
      <c r="B34" t="s" s="651">
        <v>210</v>
      </c>
      <c r="C34" t="s" s="651">
        <v>216</v>
      </c>
      <c r="D34" s="462">
        <v>44</v>
      </c>
      <c r="E34" t="s" s="651">
        <v>335</v>
      </c>
      <c r="F34" s="462">
        <v>1</v>
      </c>
      <c r="G34" s="462">
        <f>SUM(F34:F40)</f>
        <v>7</v>
      </c>
      <c r="H34" s="462">
        <f>MEDIAN(D34:D40)</f>
        <v>49</v>
      </c>
      <c r="I34" s="465">
        <f>STDEV(D34:D40)</f>
        <v>5.21901286050296</v>
      </c>
      <c r="J34" s="68"/>
      <c r="K34" s="68"/>
      <c r="L34" s="68"/>
      <c r="M34" s="68"/>
      <c r="N34" s="68"/>
    </row>
    <row r="35" ht="14.7" customHeight="1">
      <c r="A35" t="s" s="73">
        <v>238</v>
      </c>
      <c r="B35" t="s" s="651">
        <v>210</v>
      </c>
      <c r="C35" t="s" s="651">
        <v>216</v>
      </c>
      <c r="D35" s="462">
        <v>51</v>
      </c>
      <c r="E35" t="s" s="651">
        <v>335</v>
      </c>
      <c r="F35" s="462">
        <v>1</v>
      </c>
      <c r="G35" s="68"/>
      <c r="H35" s="68"/>
      <c r="I35" s="68"/>
      <c r="J35" s="68"/>
      <c r="K35" s="68"/>
      <c r="L35" s="68"/>
      <c r="M35" s="68"/>
      <c r="N35" s="68"/>
    </row>
    <row r="36" ht="14.7" customHeight="1">
      <c r="A36" t="s" s="73">
        <v>223</v>
      </c>
      <c r="B36" t="s" s="651">
        <v>210</v>
      </c>
      <c r="C36" t="s" s="651">
        <v>214</v>
      </c>
      <c r="D36" s="462">
        <v>49</v>
      </c>
      <c r="E36" t="s" s="651">
        <v>335</v>
      </c>
      <c r="F36" s="462">
        <v>1</v>
      </c>
      <c r="G36" s="68"/>
      <c r="H36" s="68"/>
      <c r="I36" s="68"/>
      <c r="J36" s="68"/>
      <c r="K36" s="68"/>
      <c r="L36" s="68"/>
      <c r="M36" s="68"/>
      <c r="N36" s="68"/>
    </row>
    <row r="37" ht="14.7" customHeight="1">
      <c r="A37" t="s" s="73">
        <v>240</v>
      </c>
      <c r="B37" t="s" s="651">
        <v>210</v>
      </c>
      <c r="C37" t="s" s="651">
        <v>214</v>
      </c>
      <c r="D37" s="462">
        <v>54</v>
      </c>
      <c r="E37" t="s" s="651">
        <v>335</v>
      </c>
      <c r="F37" s="462">
        <v>1</v>
      </c>
      <c r="G37" s="68"/>
      <c r="H37" s="68"/>
      <c r="I37" s="68"/>
      <c r="J37" s="68"/>
      <c r="K37" s="68"/>
      <c r="L37" s="68"/>
      <c r="M37" s="68"/>
      <c r="N37" s="68"/>
    </row>
    <row r="38" ht="14.7" customHeight="1">
      <c r="A38" t="s" s="73">
        <v>225</v>
      </c>
      <c r="B38" t="s" s="651">
        <v>210</v>
      </c>
      <c r="C38" t="s" s="651">
        <v>213</v>
      </c>
      <c r="D38" s="462">
        <v>46</v>
      </c>
      <c r="E38" t="s" s="651">
        <v>335</v>
      </c>
      <c r="F38" s="462">
        <v>1</v>
      </c>
      <c r="G38" s="68"/>
      <c r="H38" s="68"/>
      <c r="I38" s="68"/>
      <c r="J38" s="68"/>
      <c r="K38" s="68"/>
      <c r="L38" s="68"/>
      <c r="M38" s="68"/>
      <c r="N38" s="68"/>
    </row>
    <row r="39" ht="14.7" customHeight="1">
      <c r="A39" t="s" s="73">
        <v>277</v>
      </c>
      <c r="B39" t="s" s="651">
        <v>210</v>
      </c>
      <c r="C39" t="s" s="651">
        <v>213</v>
      </c>
      <c r="D39" s="462">
        <v>49</v>
      </c>
      <c r="E39" t="s" s="651">
        <v>335</v>
      </c>
      <c r="F39" s="462">
        <v>1</v>
      </c>
      <c r="G39" s="68"/>
      <c r="H39" s="68"/>
      <c r="I39" s="68"/>
      <c r="J39" s="68"/>
      <c r="K39" s="68"/>
      <c r="L39" s="68"/>
      <c r="M39" s="68"/>
      <c r="N39" s="68"/>
    </row>
    <row r="40" ht="14.7" customHeight="1">
      <c r="A40" t="s" s="282">
        <v>224</v>
      </c>
      <c r="B40" t="s" s="651">
        <v>210</v>
      </c>
      <c r="C40" t="s" s="651">
        <v>215</v>
      </c>
      <c r="D40" s="462">
        <v>38</v>
      </c>
      <c r="E40" t="s" s="651">
        <v>335</v>
      </c>
      <c r="F40" s="462">
        <v>1</v>
      </c>
      <c r="G40" s="68"/>
      <c r="H40" s="68"/>
      <c r="I40" s="68"/>
      <c r="J40" s="68"/>
      <c r="K40" s="68"/>
      <c r="L40" s="68"/>
      <c r="M40" s="68"/>
      <c r="N40" s="68"/>
    </row>
    <row r="41" ht="14.7" customHeight="1">
      <c r="A41" t="s" s="680">
        <v>244</v>
      </c>
      <c r="B41" t="s" s="681">
        <v>211</v>
      </c>
      <c r="C41" t="s" s="681">
        <v>216</v>
      </c>
      <c r="D41" s="682">
        <v>38</v>
      </c>
      <c r="E41" t="s" s="681">
        <v>335</v>
      </c>
      <c r="F41" s="682">
        <v>1</v>
      </c>
      <c r="G41" s="682">
        <f>SUM(F41:F47)</f>
        <v>7</v>
      </c>
      <c r="H41" s="682">
        <f>MEDIAN(D41:D47)</f>
        <v>39</v>
      </c>
      <c r="I41" s="683">
        <f>STDEV(D41:D47)</f>
        <v>4.0355562548073</v>
      </c>
      <c r="J41" s="68"/>
      <c r="K41" s="68"/>
      <c r="L41" s="68"/>
      <c r="M41" s="68"/>
      <c r="N41" s="68"/>
    </row>
    <row r="42" ht="14.7" customHeight="1">
      <c r="A42" t="s" s="680">
        <v>256</v>
      </c>
      <c r="B42" t="s" s="681">
        <v>211</v>
      </c>
      <c r="C42" t="s" s="681">
        <v>216</v>
      </c>
      <c r="D42" s="682">
        <v>39</v>
      </c>
      <c r="E42" t="s" s="681">
        <v>335</v>
      </c>
      <c r="F42" s="682">
        <v>1</v>
      </c>
      <c r="G42" s="68"/>
      <c r="H42" s="68"/>
      <c r="I42" s="68"/>
      <c r="J42" s="68"/>
      <c r="K42" s="68"/>
      <c r="L42" s="68"/>
      <c r="M42" s="68"/>
      <c r="N42" s="68"/>
    </row>
    <row r="43" ht="14.7" customHeight="1">
      <c r="A43" t="s" s="680">
        <v>228</v>
      </c>
      <c r="B43" t="s" s="681">
        <v>211</v>
      </c>
      <c r="C43" t="s" s="681">
        <v>214</v>
      </c>
      <c r="D43" s="682">
        <v>36</v>
      </c>
      <c r="E43" t="s" s="681">
        <v>334</v>
      </c>
      <c r="F43" s="682">
        <v>1</v>
      </c>
      <c r="G43" s="68"/>
      <c r="H43" s="68"/>
      <c r="I43" s="68"/>
      <c r="J43" s="68"/>
      <c r="K43" s="68"/>
      <c r="L43" s="68"/>
      <c r="M43" s="68"/>
      <c r="N43" s="68"/>
    </row>
    <row r="44" ht="14.7" customHeight="1">
      <c r="A44" t="s" s="680">
        <v>262</v>
      </c>
      <c r="B44" t="s" s="681">
        <v>211</v>
      </c>
      <c r="C44" t="s" s="681">
        <v>214</v>
      </c>
      <c r="D44" s="682">
        <v>47</v>
      </c>
      <c r="E44" t="s" s="681">
        <v>335</v>
      </c>
      <c r="F44" s="682">
        <v>1</v>
      </c>
      <c r="G44" s="68"/>
      <c r="H44" s="68"/>
      <c r="I44" s="68"/>
      <c r="J44" s="68"/>
      <c r="K44" s="68"/>
      <c r="L44" s="68"/>
      <c r="M44" s="68"/>
      <c r="N44" s="68"/>
    </row>
    <row r="45" ht="14.7" customHeight="1">
      <c r="A45" t="s" s="680">
        <v>251</v>
      </c>
      <c r="B45" t="s" s="681">
        <v>211</v>
      </c>
      <c r="C45" t="s" s="681">
        <v>213</v>
      </c>
      <c r="D45" s="682">
        <v>37</v>
      </c>
      <c r="E45" t="s" s="681">
        <v>334</v>
      </c>
      <c r="F45" s="682">
        <v>1</v>
      </c>
      <c r="G45" s="68"/>
      <c r="H45" s="68"/>
      <c r="I45" s="68"/>
      <c r="J45" s="68"/>
      <c r="K45" s="68"/>
      <c r="L45" s="68"/>
      <c r="M45" s="68"/>
      <c r="N45" s="68"/>
    </row>
    <row r="46" ht="14.7" customHeight="1">
      <c r="A46" t="s" s="680">
        <v>246</v>
      </c>
      <c r="B46" t="s" s="681">
        <v>211</v>
      </c>
      <c r="C46" t="s" s="681">
        <v>213</v>
      </c>
      <c r="D46" s="682">
        <v>42</v>
      </c>
      <c r="E46" t="s" s="681">
        <v>335</v>
      </c>
      <c r="F46" s="682">
        <v>1</v>
      </c>
      <c r="G46" s="68"/>
      <c r="H46" s="68"/>
      <c r="I46" s="68"/>
      <c r="J46" s="68"/>
      <c r="K46" s="68"/>
      <c r="L46" s="68"/>
      <c r="M46" s="68"/>
      <c r="N46" s="68"/>
    </row>
    <row r="47" ht="14.7" customHeight="1">
      <c r="A47" t="s" s="680">
        <v>237</v>
      </c>
      <c r="B47" t="s" s="681">
        <v>211</v>
      </c>
      <c r="C47" t="s" s="681">
        <v>215</v>
      </c>
      <c r="D47" s="682">
        <v>44</v>
      </c>
      <c r="E47" t="s" s="681">
        <v>335</v>
      </c>
      <c r="F47" s="682">
        <v>1</v>
      </c>
      <c r="G47" s="68"/>
      <c r="H47" s="68"/>
      <c r="I47" s="68"/>
      <c r="J47" s="68"/>
      <c r="K47" s="68"/>
      <c r="L47" s="68"/>
      <c r="M47" s="68"/>
      <c r="N47" s="68"/>
    </row>
    <row r="48" ht="14.7" customHeight="1">
      <c r="A48" t="s" s="73">
        <v>241</v>
      </c>
      <c r="B48" t="s" s="651">
        <v>206</v>
      </c>
      <c r="C48" t="s" s="651">
        <v>216</v>
      </c>
      <c r="D48" s="462">
        <v>50</v>
      </c>
      <c r="E48" t="s" s="651">
        <v>335</v>
      </c>
      <c r="F48" s="462">
        <v>1</v>
      </c>
      <c r="G48" s="462">
        <f>SUM(F48:F57)</f>
        <v>10</v>
      </c>
      <c r="H48" s="462">
        <f>MEDIAN(D48:D57)</f>
        <v>51</v>
      </c>
      <c r="I48" s="465">
        <f>STDEV(D48:D57)</f>
        <v>16.9249979484653</v>
      </c>
      <c r="J48" s="68"/>
      <c r="K48" s="68"/>
      <c r="L48" s="68"/>
      <c r="M48" s="68"/>
      <c r="N48" s="68"/>
    </row>
    <row r="49" ht="14.7" customHeight="1">
      <c r="A49" t="s" s="73">
        <v>299</v>
      </c>
      <c r="B49" t="s" s="651">
        <v>206</v>
      </c>
      <c r="C49" t="s" s="651">
        <v>216</v>
      </c>
      <c r="D49" s="462">
        <v>58</v>
      </c>
      <c r="E49" t="s" s="651">
        <v>336</v>
      </c>
      <c r="F49" s="462">
        <v>1</v>
      </c>
      <c r="G49" s="68"/>
      <c r="H49" s="68"/>
      <c r="I49" s="68"/>
      <c r="J49" s="68"/>
      <c r="K49" s="68"/>
      <c r="L49" s="68"/>
      <c r="M49" s="68"/>
      <c r="N49" s="68"/>
    </row>
    <row r="50" ht="14.7" customHeight="1">
      <c r="A50" t="s" s="73">
        <v>249</v>
      </c>
      <c r="B50" t="s" s="651">
        <v>206</v>
      </c>
      <c r="C50" t="s" s="651">
        <v>216</v>
      </c>
      <c r="D50" s="462">
        <v>68</v>
      </c>
      <c r="E50" t="s" s="651">
        <v>336</v>
      </c>
      <c r="F50" s="462">
        <v>1</v>
      </c>
      <c r="G50" s="68"/>
      <c r="H50" s="68"/>
      <c r="I50" s="68"/>
      <c r="J50" s="68"/>
      <c r="K50" s="68"/>
      <c r="L50" s="68"/>
      <c r="M50" s="68"/>
      <c r="N50" s="68"/>
    </row>
    <row r="51" ht="14.7" customHeight="1">
      <c r="A51" t="s" s="73">
        <v>337</v>
      </c>
      <c r="B51" t="s" s="651">
        <v>206</v>
      </c>
      <c r="C51" t="s" s="651">
        <v>216</v>
      </c>
      <c r="D51" s="462">
        <v>66</v>
      </c>
      <c r="E51" t="s" s="651">
        <v>336</v>
      </c>
      <c r="F51" s="462">
        <v>1</v>
      </c>
      <c r="G51" s="68"/>
      <c r="H51" s="68"/>
      <c r="I51" s="68"/>
      <c r="J51" s="68"/>
      <c r="K51" s="68"/>
      <c r="L51" s="68"/>
      <c r="M51" s="68"/>
      <c r="N51" s="68"/>
    </row>
    <row r="52" ht="14.7" customHeight="1">
      <c r="A52" t="s" s="73">
        <v>234</v>
      </c>
      <c r="B52" t="s" s="651">
        <v>206</v>
      </c>
      <c r="C52" t="s" s="651">
        <v>214</v>
      </c>
      <c r="D52" s="462">
        <v>23</v>
      </c>
      <c r="E52" t="s" s="651">
        <v>334</v>
      </c>
      <c r="F52" s="462">
        <v>1</v>
      </c>
      <c r="G52" s="68"/>
      <c r="H52" s="68"/>
      <c r="I52" s="68"/>
      <c r="J52" s="68"/>
      <c r="K52" s="68"/>
      <c r="L52" s="68"/>
      <c r="M52" s="68"/>
      <c r="N52" s="68"/>
    </row>
    <row r="53" ht="14.7" customHeight="1">
      <c r="A53" t="s" s="73">
        <v>221</v>
      </c>
      <c r="B53" t="s" s="651">
        <v>206</v>
      </c>
      <c r="C53" t="s" s="651">
        <v>214</v>
      </c>
      <c r="D53" s="462">
        <v>52</v>
      </c>
      <c r="E53" t="s" s="651">
        <v>335</v>
      </c>
      <c r="F53" s="462">
        <v>1</v>
      </c>
      <c r="G53" s="68"/>
      <c r="H53" s="68"/>
      <c r="I53" s="68"/>
      <c r="J53" s="68"/>
      <c r="K53" s="68"/>
      <c r="L53" s="68"/>
      <c r="M53" s="68"/>
      <c r="N53" s="68"/>
    </row>
    <row r="54" ht="14.7" customHeight="1">
      <c r="A54" t="s" s="73">
        <v>258</v>
      </c>
      <c r="B54" t="s" s="651">
        <v>206</v>
      </c>
      <c r="C54" t="s" s="651">
        <v>214</v>
      </c>
      <c r="D54" s="462">
        <v>62</v>
      </c>
      <c r="E54" t="s" s="651">
        <v>336</v>
      </c>
      <c r="F54" s="462">
        <v>1</v>
      </c>
      <c r="G54" s="68"/>
      <c r="H54" s="68"/>
      <c r="I54" s="68"/>
      <c r="J54" s="68"/>
      <c r="K54" s="68"/>
      <c r="L54" s="68"/>
      <c r="M54" s="68"/>
      <c r="N54" s="68"/>
    </row>
    <row r="55" ht="14.7" customHeight="1">
      <c r="A55" t="s" s="73">
        <v>217</v>
      </c>
      <c r="B55" t="s" s="651">
        <v>206</v>
      </c>
      <c r="C55" t="s" s="651">
        <v>213</v>
      </c>
      <c r="D55" s="462">
        <v>19</v>
      </c>
      <c r="E55" t="s" s="651">
        <v>334</v>
      </c>
      <c r="F55" s="462">
        <v>1</v>
      </c>
      <c r="G55" s="68"/>
      <c r="H55" s="68"/>
      <c r="I55" s="68"/>
      <c r="J55" s="68"/>
      <c r="K55" s="68"/>
      <c r="L55" s="68"/>
      <c r="M55" s="68"/>
      <c r="N55" s="68"/>
    </row>
    <row r="56" ht="14.7" customHeight="1">
      <c r="A56" t="s" s="73">
        <v>270</v>
      </c>
      <c r="B56" t="s" s="651">
        <v>206</v>
      </c>
      <c r="C56" t="s" s="651">
        <v>213</v>
      </c>
      <c r="D56" s="462">
        <v>45</v>
      </c>
      <c r="E56" t="s" s="651">
        <v>335</v>
      </c>
      <c r="F56" s="462">
        <v>1</v>
      </c>
      <c r="G56" s="68"/>
      <c r="H56" s="68"/>
      <c r="I56" s="68"/>
      <c r="J56" s="68"/>
      <c r="K56" s="68"/>
      <c r="L56" s="68"/>
      <c r="M56" s="68"/>
      <c r="N56" s="68"/>
    </row>
    <row r="57" ht="14.7" customHeight="1">
      <c r="A57" t="s" s="73">
        <v>269</v>
      </c>
      <c r="B57" t="s" s="651">
        <v>206</v>
      </c>
      <c r="C57" t="s" s="651">
        <v>215</v>
      </c>
      <c r="D57" s="462">
        <v>40</v>
      </c>
      <c r="E57" t="s" s="651">
        <v>335</v>
      </c>
      <c r="F57" s="462">
        <v>1</v>
      </c>
      <c r="G57" s="68"/>
      <c r="H57" s="68"/>
      <c r="I57" s="68"/>
      <c r="J57" s="68"/>
      <c r="K57" s="68"/>
      <c r="L57" s="68"/>
      <c r="M57" s="68"/>
      <c r="N57" s="68"/>
    </row>
    <row r="58" ht="14.7" customHeight="1">
      <c r="A58" t="s" s="680">
        <v>259</v>
      </c>
      <c r="B58" t="s" s="681">
        <v>208</v>
      </c>
      <c r="C58" t="s" s="681">
        <v>216</v>
      </c>
      <c r="D58" s="682">
        <v>30</v>
      </c>
      <c r="E58" t="s" s="681">
        <v>334</v>
      </c>
      <c r="F58" s="682">
        <v>1</v>
      </c>
      <c r="G58" s="682">
        <f>SUM(F58:F64)</f>
        <v>7</v>
      </c>
      <c r="H58" s="682">
        <f>MEDIAN(D58:D64)</f>
        <v>30</v>
      </c>
      <c r="I58" s="683">
        <f>STDEV(D58:D64)</f>
        <v>8.54400374531753</v>
      </c>
      <c r="J58" s="68"/>
      <c r="K58" s="68"/>
      <c r="L58" s="68"/>
      <c r="M58" s="68"/>
      <c r="N58" s="68"/>
    </row>
    <row r="59" ht="14.7" customHeight="1">
      <c r="A59" t="s" s="680">
        <v>260</v>
      </c>
      <c r="B59" t="s" s="681">
        <v>208</v>
      </c>
      <c r="C59" t="s" s="681">
        <v>216</v>
      </c>
      <c r="D59" s="682">
        <v>30</v>
      </c>
      <c r="E59" t="s" s="681">
        <v>334</v>
      </c>
      <c r="F59" s="682">
        <v>1</v>
      </c>
      <c r="G59" s="68"/>
      <c r="H59" s="68"/>
      <c r="I59" s="68"/>
      <c r="J59" s="68"/>
      <c r="K59" s="68"/>
      <c r="L59" s="68"/>
      <c r="M59" s="68"/>
      <c r="N59" s="68"/>
    </row>
    <row r="60" ht="14.7" customHeight="1">
      <c r="A60" t="s" s="680">
        <v>250</v>
      </c>
      <c r="B60" t="s" s="681">
        <v>208</v>
      </c>
      <c r="C60" t="s" s="681">
        <v>216</v>
      </c>
      <c r="D60" s="682">
        <v>37</v>
      </c>
      <c r="E60" t="s" s="681">
        <v>334</v>
      </c>
      <c r="F60" s="682">
        <v>1</v>
      </c>
      <c r="G60" s="68"/>
      <c r="H60" s="68"/>
      <c r="I60" s="68"/>
      <c r="J60" s="68"/>
      <c r="K60" s="68"/>
      <c r="L60" s="68"/>
      <c r="M60" s="68"/>
      <c r="N60" s="68"/>
    </row>
    <row r="61" ht="14.7" customHeight="1">
      <c r="A61" t="s" s="680">
        <v>242</v>
      </c>
      <c r="B61" t="s" s="681">
        <v>208</v>
      </c>
      <c r="C61" t="s" s="681">
        <v>216</v>
      </c>
      <c r="D61" s="682">
        <v>45</v>
      </c>
      <c r="E61" t="s" s="681">
        <v>335</v>
      </c>
      <c r="F61" s="682">
        <v>1</v>
      </c>
      <c r="G61" s="68"/>
      <c r="H61" s="68"/>
      <c r="I61" s="68"/>
      <c r="J61" s="68"/>
      <c r="K61" s="68"/>
      <c r="L61" s="68"/>
      <c r="M61" s="68"/>
      <c r="N61" s="68"/>
    </row>
    <row r="62" ht="14.7" customHeight="1">
      <c r="A62" t="s" s="680">
        <v>263</v>
      </c>
      <c r="B62" t="s" s="681">
        <v>208</v>
      </c>
      <c r="C62" t="s" s="681">
        <v>214</v>
      </c>
      <c r="D62" s="682">
        <v>22</v>
      </c>
      <c r="E62" t="s" s="681">
        <v>334</v>
      </c>
      <c r="F62" s="682">
        <v>1</v>
      </c>
      <c r="G62" s="68"/>
      <c r="H62" s="68"/>
      <c r="I62" s="68"/>
      <c r="J62" s="68"/>
      <c r="K62" s="68"/>
      <c r="L62" s="68"/>
      <c r="M62" s="68"/>
      <c r="N62" s="68"/>
    </row>
    <row r="63" ht="14.7" customHeight="1">
      <c r="A63" t="s" s="680">
        <v>318</v>
      </c>
      <c r="B63" t="s" s="681">
        <v>208</v>
      </c>
      <c r="C63" t="s" s="681">
        <v>213</v>
      </c>
      <c r="D63" s="682">
        <v>22</v>
      </c>
      <c r="E63" t="s" s="681">
        <v>334</v>
      </c>
      <c r="F63" s="682">
        <v>1</v>
      </c>
      <c r="G63" s="68"/>
      <c r="H63" s="68"/>
      <c r="I63" s="68"/>
      <c r="J63" s="68"/>
      <c r="K63" s="68"/>
      <c r="L63" s="68"/>
      <c r="M63" s="68"/>
      <c r="N63" s="68"/>
    </row>
    <row r="64" ht="14.7" customHeight="1">
      <c r="A64" t="s" s="680">
        <v>219</v>
      </c>
      <c r="B64" t="s" s="681">
        <v>208</v>
      </c>
      <c r="C64" t="s" s="681">
        <v>213</v>
      </c>
      <c r="D64" s="682">
        <v>24</v>
      </c>
      <c r="E64" t="s" s="681">
        <v>334</v>
      </c>
      <c r="F64" s="682">
        <v>1</v>
      </c>
      <c r="G64" s="68"/>
      <c r="H64" s="68"/>
      <c r="I64" s="68"/>
      <c r="J64" s="68"/>
      <c r="K64" s="68"/>
      <c r="L64" s="68"/>
      <c r="M64" s="68"/>
      <c r="N64" s="68"/>
    </row>
    <row r="65" ht="14.7" customHeight="1">
      <c r="A65" s="463"/>
      <c r="B65" s="463"/>
      <c r="C65" s="463"/>
      <c r="D65" s="463"/>
      <c r="E65" s="586"/>
      <c r="F65" s="68"/>
      <c r="G65" s="586"/>
      <c r="H65" s="586"/>
      <c r="I65" s="586"/>
      <c r="J65" s="586"/>
      <c r="K65" s="586"/>
      <c r="L65" s="586"/>
      <c r="M65" s="586"/>
      <c r="N65" s="586"/>
    </row>
    <row r="66" ht="26.75" customHeight="1">
      <c r="A66" s="463"/>
      <c r="B66" t="s" s="684">
        <v>338</v>
      </c>
      <c r="C66" s="68"/>
      <c r="D66" s="657">
        <f>MEDIAN(D4:D64)</f>
        <v>39</v>
      </c>
      <c r="E66" t="s" s="651">
        <v>335</v>
      </c>
      <c r="F66" s="462">
        <f>SUM(F4:F64)</f>
        <v>61</v>
      </c>
      <c r="G66" t="s" s="684">
        <v>349</v>
      </c>
      <c r="H66" s="68"/>
      <c r="I66" s="465">
        <f>STDEV(D4:D64)</f>
        <v>14.1051476864594</v>
      </c>
      <c r="J66" s="586"/>
      <c r="K66" s="586"/>
      <c r="L66" s="586"/>
      <c r="M66" s="586"/>
      <c r="N66" s="586"/>
    </row>
    <row r="67" ht="40.25" customHeight="1">
      <c r="A67" t="s" s="651">
        <v>339</v>
      </c>
      <c r="B67" s="463"/>
      <c r="C67" s="463"/>
      <c r="D67" s="463"/>
      <c r="E67" s="659"/>
      <c r="F67" s="659"/>
      <c r="G67" s="659"/>
      <c r="H67" s="659"/>
      <c r="I67" s="659"/>
      <c r="J67" s="659"/>
      <c r="K67" s="659"/>
      <c r="L67" s="659"/>
      <c r="M67" s="659"/>
      <c r="N67" s="659"/>
    </row>
    <row r="68" ht="14.25" customHeight="1">
      <c r="A68" s="463"/>
      <c r="B68" s="463"/>
      <c r="C68" s="463"/>
      <c r="D68" s="685"/>
      <c r="E68" t="s" s="661">
        <v>340</v>
      </c>
      <c r="F68" s="662">
        <v>0</v>
      </c>
      <c r="G68" s="663"/>
      <c r="H68" s="662">
        <v>1</v>
      </c>
      <c r="I68" s="663"/>
      <c r="J68" s="662">
        <v>2</v>
      </c>
      <c r="K68" s="663"/>
      <c r="L68" s="662">
        <v>3</v>
      </c>
      <c r="M68" s="663"/>
      <c r="N68" s="664">
        <v>4</v>
      </c>
    </row>
    <row r="69" ht="26.75" customHeight="1">
      <c r="A69" s="463"/>
      <c r="B69" s="463"/>
      <c r="C69" s="463"/>
      <c r="D69" s="685"/>
      <c r="E69" t="s" s="666">
        <v>341</v>
      </c>
      <c r="F69" t="s" s="667">
        <v>342</v>
      </c>
      <c r="G69" s="668"/>
      <c r="H69" t="s" s="667">
        <v>311</v>
      </c>
      <c r="I69" s="668"/>
      <c r="J69" t="s" s="667">
        <v>343</v>
      </c>
      <c r="K69" s="668"/>
      <c r="L69" t="s" s="667">
        <v>307</v>
      </c>
      <c r="M69" s="668"/>
      <c r="N69" t="s" s="669">
        <v>344</v>
      </c>
    </row>
    <row r="70" ht="13.75" customHeight="1">
      <c r="A70" s="463"/>
      <c r="B70" s="463"/>
      <c r="C70" s="463"/>
      <c r="D70" s="685"/>
      <c r="E70" t="s" s="671">
        <v>345</v>
      </c>
      <c r="F70" s="462">
        <v>0</v>
      </c>
      <c r="G70" s="463"/>
      <c r="H70" s="462">
        <v>18</v>
      </c>
      <c r="I70" s="463"/>
      <c r="J70" s="462">
        <v>37</v>
      </c>
      <c r="K70" s="463"/>
      <c r="L70" s="462">
        <v>56</v>
      </c>
      <c r="M70" s="463"/>
      <c r="N70" s="672">
        <v>76</v>
      </c>
    </row>
    <row r="71" ht="14.25" customHeight="1">
      <c r="A71" s="463"/>
      <c r="B71" s="463"/>
      <c r="C71" s="463"/>
      <c r="D71" s="685"/>
      <c r="E71" t="s" s="673">
        <v>341</v>
      </c>
      <c r="F71" t="s" s="674">
        <v>333</v>
      </c>
      <c r="G71" s="361"/>
      <c r="H71" s="361"/>
      <c r="I71" t="s" s="675">
        <v>334</v>
      </c>
      <c r="J71" s="361"/>
      <c r="K71" t="s" s="674">
        <v>335</v>
      </c>
      <c r="L71" s="361"/>
      <c r="M71" t="s" s="675">
        <v>336</v>
      </c>
      <c r="N71" s="676"/>
    </row>
    <row r="72" ht="14.25" customHeight="1">
      <c r="A72" s="463"/>
      <c r="B72" s="463"/>
      <c r="C72" s="463"/>
      <c r="D72" s="463"/>
      <c r="E72" s="663"/>
      <c r="F72" s="663"/>
      <c r="G72" s="663"/>
      <c r="H72" s="663"/>
      <c r="I72" s="663"/>
      <c r="J72" s="663"/>
      <c r="K72" s="663"/>
      <c r="L72" s="663"/>
      <c r="M72" s="663"/>
      <c r="N72" s="663"/>
    </row>
    <row r="73" ht="13.75" customHeight="1">
      <c r="A73" s="463"/>
      <c r="B73" s="463"/>
      <c r="C73" s="463"/>
      <c r="D73" s="463"/>
      <c r="E73" s="463"/>
      <c r="F73" s="463"/>
      <c r="G73" s="463"/>
      <c r="H73" s="463"/>
      <c r="I73" s="463"/>
      <c r="J73" s="463"/>
      <c r="K73" s="463"/>
      <c r="L73" s="463"/>
      <c r="M73" s="463"/>
      <c r="N73" s="463"/>
    </row>
    <row r="74" ht="13.75" customHeight="1">
      <c r="A74" s="463"/>
      <c r="B74" s="463"/>
      <c r="C74" s="463"/>
      <c r="D74" s="463"/>
      <c r="E74" s="463"/>
      <c r="F74" s="463"/>
      <c r="G74" s="463"/>
      <c r="H74" s="463"/>
      <c r="I74" s="463"/>
      <c r="J74" s="463"/>
      <c r="K74" s="463"/>
      <c r="L74" s="463"/>
      <c r="M74" s="463"/>
      <c r="N74" s="463"/>
    </row>
    <row r="75" ht="13.75" customHeight="1">
      <c r="A75" s="463"/>
      <c r="B75" s="463"/>
      <c r="C75" s="463"/>
      <c r="D75" s="463"/>
      <c r="E75" s="463"/>
      <c r="F75" s="463"/>
      <c r="G75" s="463"/>
      <c r="H75" s="463"/>
      <c r="I75" s="463"/>
      <c r="J75" s="463"/>
      <c r="K75" s="463"/>
      <c r="L75" s="463"/>
      <c r="M75" s="463"/>
      <c r="N75" s="463"/>
    </row>
    <row r="76" ht="13.75" customHeight="1">
      <c r="A76" s="463"/>
      <c r="B76" s="463"/>
      <c r="C76" s="463"/>
      <c r="D76" s="463"/>
      <c r="E76" s="463"/>
      <c r="F76" s="463"/>
      <c r="G76" s="463"/>
      <c r="H76" s="463"/>
      <c r="I76" s="463"/>
      <c r="J76" s="463"/>
      <c r="K76" s="463"/>
      <c r="L76" s="463"/>
      <c r="M76" s="463"/>
      <c r="N76" s="463"/>
    </row>
    <row r="77" ht="13.75" customHeight="1">
      <c r="A77" s="463"/>
      <c r="B77" s="463"/>
      <c r="C77" s="463"/>
      <c r="D77" s="463"/>
      <c r="E77" s="463"/>
      <c r="F77" s="463"/>
      <c r="G77" s="463"/>
      <c r="H77" s="463"/>
      <c r="I77" s="463"/>
      <c r="J77" s="463"/>
      <c r="K77" s="463"/>
      <c r="L77" s="463"/>
      <c r="M77" s="463"/>
      <c r="N77" s="463"/>
    </row>
    <row r="78" ht="13.75" customHeight="1">
      <c r="A78" s="463"/>
      <c r="B78" s="463"/>
      <c r="C78" s="463"/>
      <c r="D78" s="463"/>
      <c r="E78" s="463"/>
      <c r="F78" s="463"/>
      <c r="G78" s="463"/>
      <c r="H78" s="463"/>
      <c r="I78" s="463"/>
      <c r="J78" s="463"/>
      <c r="K78" s="463"/>
      <c r="L78" s="463"/>
      <c r="M78" s="463"/>
      <c r="N78" s="463"/>
    </row>
  </sheetData>
  <mergeCells count="41">
    <mergeCell ref="G4:G12"/>
    <mergeCell ref="G13:G22"/>
    <mergeCell ref="G23:G33"/>
    <mergeCell ref="G34:G40"/>
    <mergeCell ref="G41:G47"/>
    <mergeCell ref="G48:G57"/>
    <mergeCell ref="G58:G64"/>
    <mergeCell ref="A2:A3"/>
    <mergeCell ref="B2:B3"/>
    <mergeCell ref="C2:C3"/>
    <mergeCell ref="D2:D3"/>
    <mergeCell ref="E2:E3"/>
    <mergeCell ref="F2:G2"/>
    <mergeCell ref="A1:G1"/>
    <mergeCell ref="B66:C66"/>
    <mergeCell ref="H4:H12"/>
    <mergeCell ref="H13:H22"/>
    <mergeCell ref="H23:H33"/>
    <mergeCell ref="H34:H40"/>
    <mergeCell ref="H41:H47"/>
    <mergeCell ref="H48:H57"/>
    <mergeCell ref="H58:H64"/>
    <mergeCell ref="I4:I12"/>
    <mergeCell ref="I13:I22"/>
    <mergeCell ref="I23:I33"/>
    <mergeCell ref="I34:I40"/>
    <mergeCell ref="I41:I47"/>
    <mergeCell ref="I48:I57"/>
    <mergeCell ref="I58:I64"/>
    <mergeCell ref="H2:H3"/>
    <mergeCell ref="I2:I3"/>
    <mergeCell ref="J2:J3"/>
    <mergeCell ref="K2:K3"/>
    <mergeCell ref="L2:L3"/>
    <mergeCell ref="M2:M3"/>
    <mergeCell ref="N2:N3"/>
    <mergeCell ref="F71:H71"/>
    <mergeCell ref="I71:J71"/>
    <mergeCell ref="K71:L71"/>
    <mergeCell ref="M71:N71"/>
    <mergeCell ref="G66:H66"/>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5.xml><?xml version="1.0" encoding="utf-8"?>
<worksheet xmlns:r="http://schemas.openxmlformats.org/officeDocument/2006/relationships" xmlns="http://schemas.openxmlformats.org/spreadsheetml/2006/main">
  <sheetPr>
    <pageSetUpPr fitToPage="1"/>
  </sheetPr>
  <dimension ref="A1:BZ102"/>
  <sheetViews>
    <sheetView workbookViewId="0" showGridLines="0" defaultGridColor="1"/>
  </sheetViews>
  <sheetFormatPr defaultColWidth="16.3333" defaultRowHeight="13.9" customHeight="1" outlineLevelRow="0" outlineLevelCol="0"/>
  <cols>
    <col min="1" max="1" width="34" style="686" customWidth="1"/>
    <col min="2" max="4" width="10" style="686" customWidth="1"/>
    <col min="5" max="5" width="35.1719" style="686" customWidth="1"/>
    <col min="6" max="6" width="7.67188" style="686" customWidth="1"/>
    <col min="7" max="7" width="14.1719" style="686" customWidth="1"/>
    <col min="8" max="8" width="31.8516" style="686" customWidth="1"/>
    <col min="9" max="11" width="17.3516" style="686" customWidth="1"/>
    <col min="12" max="12" width="6.67188" style="686" customWidth="1"/>
    <col min="13" max="13" width="50.3516" style="686" customWidth="1"/>
    <col min="14" max="14" width="54.1719" style="686" customWidth="1"/>
    <col min="15" max="75" width="17.3516" style="686" customWidth="1"/>
    <col min="76" max="76" width="9" style="686" customWidth="1"/>
    <col min="77" max="78" width="16" style="686" customWidth="1"/>
    <col min="79" max="16384" width="16.3516" style="686" customWidth="1"/>
  </cols>
  <sheetData>
    <row r="1" ht="42.95" customHeight="1">
      <c r="A1" t="s" s="647">
        <v>350</v>
      </c>
      <c r="B1" s="104"/>
      <c r="C1" s="104"/>
      <c r="D1" s="104"/>
      <c r="E1" s="104"/>
      <c r="F1" s="71"/>
      <c r="G1" s="281"/>
      <c r="H1" s="281"/>
      <c r="I1" s="281"/>
      <c r="J1" s="281"/>
      <c r="K1" s="281"/>
      <c r="L1" s="281"/>
      <c r="M1" s="44"/>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c r="BG1" s="687"/>
      <c r="BH1" s="687"/>
      <c r="BI1" s="687"/>
      <c r="BJ1" s="687"/>
      <c r="BK1" s="687"/>
      <c r="BL1" s="687"/>
      <c r="BM1" s="687"/>
      <c r="BN1" s="687"/>
      <c r="BO1" s="687"/>
      <c r="BP1" s="687"/>
      <c r="BQ1" s="687"/>
      <c r="BR1" s="687"/>
      <c r="BS1" s="687"/>
      <c r="BT1" s="687"/>
      <c r="BU1" s="687"/>
      <c r="BV1" s="687"/>
      <c r="BW1" s="687"/>
      <c r="BX1" s="687"/>
      <c r="BY1" s="687"/>
      <c r="BZ1" s="687"/>
    </row>
    <row r="2" ht="52.55" customHeight="1">
      <c r="A2" t="s" s="648">
        <v>324</v>
      </c>
      <c r="B2" t="s" s="648">
        <v>325</v>
      </c>
      <c r="C2" t="s" s="648">
        <v>326</v>
      </c>
      <c r="D2" t="s" s="648">
        <v>347</v>
      </c>
      <c r="E2" t="s" s="688">
        <v>351</v>
      </c>
      <c r="F2" t="s" s="54">
        <v>329</v>
      </c>
      <c r="G2" t="s" s="679">
        <v>352</v>
      </c>
      <c r="H2" s="650"/>
      <c r="I2" t="s" s="70">
        <v>353</v>
      </c>
      <c r="J2" s="104"/>
      <c r="K2" s="71"/>
      <c r="L2" s="54"/>
      <c r="M2" s="302"/>
      <c r="N2" s="71"/>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45"/>
      <c r="BX2" s="689"/>
      <c r="BY2" s="689"/>
      <c r="BZ2" s="689"/>
    </row>
    <row r="3" ht="39.75" customHeight="1">
      <c r="A3" s="190"/>
      <c r="B3" s="190"/>
      <c r="C3" s="190"/>
      <c r="D3" s="190"/>
      <c r="E3" s="190"/>
      <c r="F3" t="s" s="651">
        <v>331</v>
      </c>
      <c r="G3" s="463"/>
      <c r="H3" s="463"/>
      <c r="I3" t="s" s="651">
        <v>354</v>
      </c>
      <c r="J3" t="s" s="651">
        <v>355</v>
      </c>
      <c r="K3" t="s" s="679">
        <v>330</v>
      </c>
      <c r="L3" s="650"/>
      <c r="M3" s="304"/>
      <c r="N3" s="410"/>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689"/>
      <c r="BY3" s="689"/>
      <c r="BZ3" s="689"/>
    </row>
    <row r="4" ht="17.55" customHeight="1">
      <c r="A4" t="s" s="690">
        <v>235</v>
      </c>
      <c r="B4" t="s" s="691">
        <v>212</v>
      </c>
      <c r="C4" t="s" s="691">
        <v>216</v>
      </c>
      <c r="D4" s="692">
        <v>21</v>
      </c>
      <c r="E4" t="s" s="691">
        <v>334</v>
      </c>
      <c r="F4" s="692">
        <v>1</v>
      </c>
      <c r="G4" s="693">
        <f>MEDIAN(D4:D22)</f>
        <v>44</v>
      </c>
      <c r="H4" t="s" s="694">
        <v>335</v>
      </c>
      <c r="I4" s="695">
        <f>D22-D4</f>
        <v>47</v>
      </c>
      <c r="J4" s="696">
        <f>I4*100/76</f>
        <v>61.8421052631579</v>
      </c>
      <c r="K4" s="696">
        <f>STDEV(D4:D22)</f>
        <v>13.1820363324998</v>
      </c>
      <c r="L4" s="650"/>
      <c r="M4" s="96"/>
      <c r="N4" s="411"/>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689"/>
      <c r="BY4" s="689"/>
      <c r="BZ4" s="689"/>
    </row>
    <row r="5" ht="17.55" customHeight="1">
      <c r="A5" t="s" s="690">
        <v>248</v>
      </c>
      <c r="B5" t="s" s="691">
        <v>212</v>
      </c>
      <c r="C5" t="s" s="691">
        <v>216</v>
      </c>
      <c r="D5" s="692">
        <v>24</v>
      </c>
      <c r="E5" t="s" s="691">
        <v>334</v>
      </c>
      <c r="F5" s="692">
        <v>1</v>
      </c>
      <c r="G5" s="189"/>
      <c r="H5" s="189"/>
      <c r="I5" s="189"/>
      <c r="J5" s="189"/>
      <c r="K5" s="189"/>
      <c r="L5" s="68"/>
      <c r="M5" s="101"/>
      <c r="N5" s="411"/>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689"/>
      <c r="BY5" s="689"/>
      <c r="BZ5" s="689"/>
    </row>
    <row r="6" ht="17.55" customHeight="1">
      <c r="A6" t="s" s="690">
        <v>259</v>
      </c>
      <c r="B6" t="s" s="691">
        <v>208</v>
      </c>
      <c r="C6" t="s" s="691">
        <v>216</v>
      </c>
      <c r="D6" s="692">
        <v>30</v>
      </c>
      <c r="E6" t="s" s="691">
        <v>334</v>
      </c>
      <c r="F6" s="692">
        <v>1</v>
      </c>
      <c r="G6" s="189"/>
      <c r="H6" s="189"/>
      <c r="I6" s="189"/>
      <c r="J6" s="189"/>
      <c r="K6" s="189"/>
      <c r="L6" s="68"/>
      <c r="M6" t="s" s="126">
        <v>356</v>
      </c>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71"/>
      <c r="BX6" s="68"/>
      <c r="BY6" s="68"/>
      <c r="BZ6" s="412"/>
    </row>
    <row r="7" ht="17.55" customHeight="1">
      <c r="A7" t="s" s="690">
        <v>260</v>
      </c>
      <c r="B7" t="s" s="691">
        <v>208</v>
      </c>
      <c r="C7" t="s" s="691">
        <v>216</v>
      </c>
      <c r="D7" s="692">
        <v>30</v>
      </c>
      <c r="E7" t="s" s="691">
        <v>334</v>
      </c>
      <c r="F7" s="692">
        <v>1</v>
      </c>
      <c r="G7" s="189"/>
      <c r="H7" s="189"/>
      <c r="I7" s="189"/>
      <c r="J7" s="189"/>
      <c r="K7" s="189"/>
      <c r="L7" s="68"/>
      <c r="M7" s="54"/>
      <c r="N7" s="54"/>
      <c r="O7" t="s" s="697">
        <v>216</v>
      </c>
      <c r="P7" s="104"/>
      <c r="Q7" s="104"/>
      <c r="R7" s="104"/>
      <c r="S7" s="104"/>
      <c r="T7" s="104"/>
      <c r="U7" s="104"/>
      <c r="V7" s="104"/>
      <c r="W7" s="104"/>
      <c r="X7" s="104"/>
      <c r="Y7" s="104"/>
      <c r="Z7" s="104"/>
      <c r="AA7" s="104"/>
      <c r="AB7" s="104"/>
      <c r="AC7" s="104"/>
      <c r="AD7" s="104"/>
      <c r="AE7" s="104"/>
      <c r="AF7" s="104"/>
      <c r="AG7" s="71"/>
      <c r="AH7" t="s" s="698">
        <v>214</v>
      </c>
      <c r="AI7" s="104"/>
      <c r="AJ7" s="104"/>
      <c r="AK7" s="104"/>
      <c r="AL7" s="104"/>
      <c r="AM7" s="104"/>
      <c r="AN7" s="104"/>
      <c r="AO7" s="104"/>
      <c r="AP7" s="104"/>
      <c r="AQ7" s="104"/>
      <c r="AR7" s="104"/>
      <c r="AS7" s="104"/>
      <c r="AT7" s="104"/>
      <c r="AU7" s="104"/>
      <c r="AV7" s="71"/>
      <c r="AW7" t="s" s="697">
        <v>213</v>
      </c>
      <c r="AX7" s="104"/>
      <c r="AY7" s="104"/>
      <c r="AZ7" s="104"/>
      <c r="BA7" s="104"/>
      <c r="BB7" s="104"/>
      <c r="BC7" s="104"/>
      <c r="BD7" s="104"/>
      <c r="BE7" s="104"/>
      <c r="BF7" s="104"/>
      <c r="BG7" s="104"/>
      <c r="BH7" s="104"/>
      <c r="BI7" s="104"/>
      <c r="BJ7" s="104"/>
      <c r="BK7" s="104"/>
      <c r="BL7" s="104"/>
      <c r="BM7" s="71"/>
      <c r="BN7" t="s" s="698">
        <v>215</v>
      </c>
      <c r="BO7" s="104"/>
      <c r="BP7" s="104"/>
      <c r="BQ7" s="104"/>
      <c r="BR7" s="104"/>
      <c r="BS7" s="104"/>
      <c r="BT7" s="104"/>
      <c r="BU7" s="104"/>
      <c r="BV7" s="104"/>
      <c r="BW7" s="71"/>
      <c r="BX7" s="689"/>
      <c r="BY7" s="689"/>
      <c r="BZ7" s="699"/>
    </row>
    <row r="8" ht="17.55" customHeight="1">
      <c r="A8" t="s" s="690">
        <v>250</v>
      </c>
      <c r="B8" t="s" s="691">
        <v>208</v>
      </c>
      <c r="C8" t="s" s="691">
        <v>216</v>
      </c>
      <c r="D8" s="692">
        <v>37</v>
      </c>
      <c r="E8" t="s" s="691">
        <v>334</v>
      </c>
      <c r="F8" s="692">
        <v>1</v>
      </c>
      <c r="G8" s="189"/>
      <c r="H8" s="189"/>
      <c r="I8" s="189"/>
      <c r="J8" s="189"/>
      <c r="K8" s="189"/>
      <c r="L8" s="68"/>
      <c r="M8" s="54"/>
      <c r="N8" s="54"/>
      <c r="O8" t="s" s="312">
        <v>210</v>
      </c>
      <c r="P8" t="s" s="312">
        <v>212</v>
      </c>
      <c r="Q8" t="s" s="312">
        <v>212</v>
      </c>
      <c r="R8" t="s" s="312">
        <v>210</v>
      </c>
      <c r="S8" t="s" s="312">
        <v>206</v>
      </c>
      <c r="T8" t="s" s="312">
        <v>208</v>
      </c>
      <c r="U8" t="s" s="312">
        <v>211</v>
      </c>
      <c r="V8" t="s" s="312">
        <v>212</v>
      </c>
      <c r="W8" t="s" s="312">
        <v>206</v>
      </c>
      <c r="X8" t="s" s="312">
        <v>206</v>
      </c>
      <c r="Y8" t="s" s="312">
        <v>208</v>
      </c>
      <c r="Z8" t="s" s="312">
        <v>209</v>
      </c>
      <c r="AA8" t="s" s="312">
        <v>207</v>
      </c>
      <c r="AB8" t="s" s="312">
        <v>209</v>
      </c>
      <c r="AC8" t="s" s="312">
        <v>211</v>
      </c>
      <c r="AD8" t="s" s="312">
        <v>208</v>
      </c>
      <c r="AE8" t="s" s="312">
        <v>208</v>
      </c>
      <c r="AF8" t="s" s="312">
        <v>206</v>
      </c>
      <c r="AG8" t="s" s="312">
        <v>207</v>
      </c>
      <c r="AH8" t="s" s="312">
        <v>207</v>
      </c>
      <c r="AI8" t="s" s="312">
        <v>210</v>
      </c>
      <c r="AJ8" t="s" s="312">
        <v>211</v>
      </c>
      <c r="AK8" t="s" s="312">
        <v>209</v>
      </c>
      <c r="AL8" t="s" s="312">
        <v>207</v>
      </c>
      <c r="AM8" t="s" s="312">
        <v>206</v>
      </c>
      <c r="AN8" t="s" s="312">
        <v>212</v>
      </c>
      <c r="AO8" t="s" s="312">
        <v>207</v>
      </c>
      <c r="AP8" t="s" s="312">
        <v>210</v>
      </c>
      <c r="AQ8" t="s" s="312">
        <v>206</v>
      </c>
      <c r="AR8" t="s" s="312">
        <v>211</v>
      </c>
      <c r="AS8" t="s" s="312">
        <v>208</v>
      </c>
      <c r="AT8" t="s" s="312">
        <v>212</v>
      </c>
      <c r="AU8" t="s" s="312">
        <v>212</v>
      </c>
      <c r="AV8" t="s" s="312">
        <v>209</v>
      </c>
      <c r="AW8" t="s" s="312">
        <v>206</v>
      </c>
      <c r="AX8" t="s" s="312">
        <v>208</v>
      </c>
      <c r="AY8" t="s" s="312">
        <v>206</v>
      </c>
      <c r="AZ8" t="s" s="312">
        <v>210</v>
      </c>
      <c r="BA8" t="s" s="312">
        <v>207</v>
      </c>
      <c r="BB8" t="s" s="312">
        <v>209</v>
      </c>
      <c r="BC8" t="s" s="312">
        <v>209</v>
      </c>
      <c r="BD8" t="s" s="312">
        <v>212</v>
      </c>
      <c r="BE8" t="s" s="312">
        <v>211</v>
      </c>
      <c r="BF8" t="s" s="312">
        <v>211</v>
      </c>
      <c r="BG8" t="s" s="312">
        <v>207</v>
      </c>
      <c r="BH8" t="s" s="312">
        <v>212</v>
      </c>
      <c r="BI8" t="s" s="312">
        <v>207</v>
      </c>
      <c r="BJ8" t="s" s="312">
        <v>208</v>
      </c>
      <c r="BK8" t="s" s="312">
        <v>206</v>
      </c>
      <c r="BL8" t="s" s="312">
        <v>209</v>
      </c>
      <c r="BM8" t="s" s="312">
        <v>210</v>
      </c>
      <c r="BN8" t="s" s="312">
        <v>209</v>
      </c>
      <c r="BO8" t="s" s="312">
        <v>210</v>
      </c>
      <c r="BP8" t="s" s="312">
        <v>209</v>
      </c>
      <c r="BQ8" t="s" s="312">
        <v>211</v>
      </c>
      <c r="BR8" t="s" s="312">
        <v>207</v>
      </c>
      <c r="BS8" t="s" s="312">
        <v>212</v>
      </c>
      <c r="BT8" t="s" s="312">
        <v>207</v>
      </c>
      <c r="BU8" t="s" s="312">
        <v>206</v>
      </c>
      <c r="BV8" t="s" s="312">
        <v>212</v>
      </c>
      <c r="BW8" t="s" s="312">
        <v>207</v>
      </c>
      <c r="BX8" s="689"/>
      <c r="BY8" s="689"/>
      <c r="BZ8" s="689"/>
    </row>
    <row r="9" ht="33.1" customHeight="1">
      <c r="A9" t="s" s="690">
        <v>229</v>
      </c>
      <c r="B9" t="s" s="691">
        <v>212</v>
      </c>
      <c r="C9" t="s" s="691">
        <v>216</v>
      </c>
      <c r="D9" s="692">
        <v>38</v>
      </c>
      <c r="E9" t="s" s="691">
        <v>335</v>
      </c>
      <c r="F9" s="692">
        <v>1</v>
      </c>
      <c r="G9" s="189"/>
      <c r="H9" s="189"/>
      <c r="I9" s="189"/>
      <c r="J9" s="189"/>
      <c r="K9" s="189"/>
      <c r="L9" s="68"/>
      <c r="M9" t="s" s="70">
        <v>113</v>
      </c>
      <c r="N9" s="71"/>
      <c r="O9" t="s" s="73">
        <v>222</v>
      </c>
      <c r="P9" t="s" s="282">
        <v>229</v>
      </c>
      <c r="Q9" t="s" s="282">
        <v>235</v>
      </c>
      <c r="R9" t="s" s="73">
        <v>238</v>
      </c>
      <c r="S9" t="s" s="73">
        <v>241</v>
      </c>
      <c r="T9" t="s" s="282">
        <v>242</v>
      </c>
      <c r="U9" t="s" s="73">
        <v>244</v>
      </c>
      <c r="V9" t="s" s="282">
        <v>248</v>
      </c>
      <c r="W9" t="s" s="73">
        <v>247</v>
      </c>
      <c r="X9" t="s" s="73">
        <v>249</v>
      </c>
      <c r="Y9" t="s" s="282">
        <v>250</v>
      </c>
      <c r="Z9" t="s" s="282">
        <v>253</v>
      </c>
      <c r="AA9" t="s" s="282">
        <v>254</v>
      </c>
      <c r="AB9" t="s" s="282">
        <v>255</v>
      </c>
      <c r="AC9" t="s" s="73">
        <v>256</v>
      </c>
      <c r="AD9" t="s" s="282">
        <v>259</v>
      </c>
      <c r="AE9" t="s" s="282">
        <v>260</v>
      </c>
      <c r="AF9" t="s" s="73">
        <v>264</v>
      </c>
      <c r="AG9" t="s" s="282">
        <v>276</v>
      </c>
      <c r="AH9" t="s" s="73">
        <v>218</v>
      </c>
      <c r="AI9" t="s" s="73">
        <v>223</v>
      </c>
      <c r="AJ9" t="s" s="73">
        <v>228</v>
      </c>
      <c r="AK9" t="s" s="282">
        <v>230</v>
      </c>
      <c r="AL9" t="s" s="73">
        <v>231</v>
      </c>
      <c r="AM9" t="s" s="73">
        <v>234</v>
      </c>
      <c r="AN9" t="s" s="282">
        <v>236</v>
      </c>
      <c r="AO9" t="s" s="73">
        <v>239</v>
      </c>
      <c r="AP9" t="s" s="73">
        <v>240</v>
      </c>
      <c r="AQ9" t="s" s="73">
        <v>316</v>
      </c>
      <c r="AR9" t="s" s="73">
        <v>262</v>
      </c>
      <c r="AS9" t="s" s="282">
        <v>263</v>
      </c>
      <c r="AT9" t="s" s="282">
        <v>265</v>
      </c>
      <c r="AU9" t="s" s="282">
        <v>271</v>
      </c>
      <c r="AV9" t="s" s="282">
        <v>275</v>
      </c>
      <c r="AW9" t="s" s="73">
        <v>217</v>
      </c>
      <c r="AX9" t="s" s="73">
        <v>219</v>
      </c>
      <c r="AY9" t="s" s="73">
        <v>221</v>
      </c>
      <c r="AZ9" t="s" s="73">
        <v>225</v>
      </c>
      <c r="BA9" t="s" s="73">
        <v>227</v>
      </c>
      <c r="BB9" t="s" s="282">
        <v>232</v>
      </c>
      <c r="BC9" t="s" s="282">
        <v>233</v>
      </c>
      <c r="BD9" t="s" s="282">
        <v>245</v>
      </c>
      <c r="BE9" t="s" s="73">
        <v>246</v>
      </c>
      <c r="BF9" t="s" s="73">
        <v>251</v>
      </c>
      <c r="BG9" t="s" s="73">
        <v>252</v>
      </c>
      <c r="BH9" t="s" s="282">
        <v>257</v>
      </c>
      <c r="BI9" t="s" s="73">
        <v>261</v>
      </c>
      <c r="BJ9" t="s" s="282">
        <v>267</v>
      </c>
      <c r="BK9" t="s" s="73">
        <v>270</v>
      </c>
      <c r="BL9" t="s" s="282">
        <v>273</v>
      </c>
      <c r="BM9" t="s" s="73">
        <v>277</v>
      </c>
      <c r="BN9" t="s" s="282">
        <v>220</v>
      </c>
      <c r="BO9" t="s" s="73">
        <v>224</v>
      </c>
      <c r="BP9" t="s" s="282">
        <v>226</v>
      </c>
      <c r="BQ9" t="s" s="282">
        <v>237</v>
      </c>
      <c r="BR9" t="s" s="73">
        <v>243</v>
      </c>
      <c r="BS9" t="s" s="282">
        <v>266</v>
      </c>
      <c r="BT9" t="s" s="73">
        <v>268</v>
      </c>
      <c r="BU9" t="s" s="73">
        <v>269</v>
      </c>
      <c r="BV9" t="s" s="282">
        <v>272</v>
      </c>
      <c r="BW9" t="s" s="73">
        <v>274</v>
      </c>
      <c r="BX9" s="689"/>
      <c r="BY9" t="s" s="679">
        <v>357</v>
      </c>
      <c r="BZ9" s="650"/>
    </row>
    <row r="10" ht="17.55" customHeight="1">
      <c r="A10" t="s" s="690">
        <v>244</v>
      </c>
      <c r="B10" t="s" s="691">
        <v>211</v>
      </c>
      <c r="C10" t="s" s="691">
        <v>216</v>
      </c>
      <c r="D10" s="692">
        <v>38</v>
      </c>
      <c r="E10" t="s" s="691">
        <v>335</v>
      </c>
      <c r="F10" s="692">
        <v>1</v>
      </c>
      <c r="G10" s="189"/>
      <c r="H10" s="189"/>
      <c r="I10" s="189"/>
      <c r="J10" s="189"/>
      <c r="K10" s="189"/>
      <c r="L10" s="68"/>
      <c r="M10" t="s" s="138">
        <v>124</v>
      </c>
      <c r="N10" t="s" s="417">
        <v>125</v>
      </c>
      <c r="O10" s="418">
        <v>4</v>
      </c>
      <c r="P10" s="418">
        <v>3</v>
      </c>
      <c r="Q10" s="418">
        <v>2</v>
      </c>
      <c r="R10" s="418">
        <v>4</v>
      </c>
      <c r="S10" s="418">
        <v>4</v>
      </c>
      <c r="T10" s="418">
        <v>4</v>
      </c>
      <c r="U10" s="418">
        <v>4</v>
      </c>
      <c r="V10" s="418">
        <v>2</v>
      </c>
      <c r="W10" s="418">
        <v>4</v>
      </c>
      <c r="X10" s="418">
        <v>4</v>
      </c>
      <c r="Y10" s="418">
        <v>3</v>
      </c>
      <c r="Z10" s="418">
        <v>3</v>
      </c>
      <c r="AA10" s="418">
        <v>4</v>
      </c>
      <c r="AB10" s="418">
        <v>4</v>
      </c>
      <c r="AC10" s="418">
        <v>3</v>
      </c>
      <c r="AD10" s="418">
        <v>3</v>
      </c>
      <c r="AE10" s="418">
        <v>3</v>
      </c>
      <c r="AF10" s="418">
        <v>4</v>
      </c>
      <c r="AG10" s="418">
        <v>4</v>
      </c>
      <c r="AH10" s="418">
        <v>2</v>
      </c>
      <c r="AI10" s="418">
        <v>3</v>
      </c>
      <c r="AJ10" s="418">
        <v>3</v>
      </c>
      <c r="AK10" s="418">
        <v>3</v>
      </c>
      <c r="AL10" s="418">
        <v>4</v>
      </c>
      <c r="AM10" s="418">
        <v>2</v>
      </c>
      <c r="AN10" s="418">
        <v>3</v>
      </c>
      <c r="AO10" s="418">
        <v>3</v>
      </c>
      <c r="AP10" s="418">
        <v>3</v>
      </c>
      <c r="AQ10" s="418">
        <v>4</v>
      </c>
      <c r="AR10" s="418">
        <v>3</v>
      </c>
      <c r="AS10" s="418">
        <v>3</v>
      </c>
      <c r="AT10" s="418">
        <v>3</v>
      </c>
      <c r="AU10" s="418">
        <v>3</v>
      </c>
      <c r="AV10" s="418">
        <v>3</v>
      </c>
      <c r="AW10" s="418">
        <v>3</v>
      </c>
      <c r="AX10" s="418">
        <v>2</v>
      </c>
      <c r="AY10" s="418">
        <v>4</v>
      </c>
      <c r="AZ10" s="418">
        <v>3</v>
      </c>
      <c r="BA10" s="418">
        <v>2</v>
      </c>
      <c r="BB10" s="418">
        <v>2</v>
      </c>
      <c r="BC10" s="418">
        <v>1</v>
      </c>
      <c r="BD10" s="418">
        <v>1</v>
      </c>
      <c r="BE10" s="418">
        <v>3</v>
      </c>
      <c r="BF10" s="418">
        <v>5</v>
      </c>
      <c r="BG10" s="418">
        <v>3</v>
      </c>
      <c r="BH10" s="418">
        <v>3</v>
      </c>
      <c r="BI10" s="418">
        <v>2</v>
      </c>
      <c r="BJ10" s="418">
        <v>4</v>
      </c>
      <c r="BK10" s="418">
        <v>4</v>
      </c>
      <c r="BL10" s="418">
        <v>4</v>
      </c>
      <c r="BM10" s="418">
        <v>3</v>
      </c>
      <c r="BN10" s="418">
        <v>1</v>
      </c>
      <c r="BO10" s="418">
        <v>2</v>
      </c>
      <c r="BP10" s="418">
        <v>2</v>
      </c>
      <c r="BQ10" s="418">
        <v>3</v>
      </c>
      <c r="BR10" s="418">
        <v>4</v>
      </c>
      <c r="BS10" s="418">
        <v>3</v>
      </c>
      <c r="BT10" s="418">
        <v>3</v>
      </c>
      <c r="BU10" s="418">
        <v>4</v>
      </c>
      <c r="BV10" s="418">
        <v>2</v>
      </c>
      <c r="BW10" s="418">
        <v>4</v>
      </c>
      <c r="BX10" s="689"/>
      <c r="BY10" s="700">
        <f>STDEV(O10:BW10)</f>
        <v>0.881193924309761</v>
      </c>
      <c r="BZ10" s="700"/>
    </row>
    <row r="11" ht="17.55" customHeight="1">
      <c r="A11" t="s" s="690">
        <v>256</v>
      </c>
      <c r="B11" t="s" s="691">
        <v>211</v>
      </c>
      <c r="C11" t="s" s="691">
        <v>216</v>
      </c>
      <c r="D11" s="692">
        <v>39</v>
      </c>
      <c r="E11" t="s" s="691">
        <v>335</v>
      </c>
      <c r="F11" s="692">
        <v>1</v>
      </c>
      <c r="G11" s="189"/>
      <c r="H11" s="189"/>
      <c r="I11" s="189"/>
      <c r="J11" s="189"/>
      <c r="K11" s="189"/>
      <c r="L11" s="68"/>
      <c r="M11" s="189"/>
      <c r="N11" t="s" s="417">
        <v>126</v>
      </c>
      <c r="O11" s="418">
        <v>3</v>
      </c>
      <c r="P11" s="418">
        <v>2</v>
      </c>
      <c r="Q11" s="418">
        <v>2</v>
      </c>
      <c r="R11" s="418">
        <v>3</v>
      </c>
      <c r="S11" s="418">
        <v>3</v>
      </c>
      <c r="T11" s="418">
        <v>4</v>
      </c>
      <c r="U11" s="418">
        <v>3</v>
      </c>
      <c r="V11" s="418">
        <v>2</v>
      </c>
      <c r="W11" s="418">
        <v>4</v>
      </c>
      <c r="X11" s="418">
        <v>3</v>
      </c>
      <c r="Y11" s="418">
        <v>3</v>
      </c>
      <c r="Z11" s="418">
        <v>2</v>
      </c>
      <c r="AA11" s="418">
        <v>4</v>
      </c>
      <c r="AB11" s="418">
        <v>4</v>
      </c>
      <c r="AC11" s="418">
        <v>3</v>
      </c>
      <c r="AD11" s="418">
        <v>4</v>
      </c>
      <c r="AE11" s="418">
        <v>2</v>
      </c>
      <c r="AF11" s="418">
        <v>2</v>
      </c>
      <c r="AG11" s="418">
        <v>4</v>
      </c>
      <c r="AH11" s="418">
        <v>1</v>
      </c>
      <c r="AI11" s="418">
        <v>3</v>
      </c>
      <c r="AJ11" s="418">
        <v>3</v>
      </c>
      <c r="AK11" s="418">
        <v>1</v>
      </c>
      <c r="AL11" s="418">
        <v>4</v>
      </c>
      <c r="AM11" t="s" s="422">
        <v>278</v>
      </c>
      <c r="AN11" s="418">
        <v>2</v>
      </c>
      <c r="AO11" s="418">
        <v>4</v>
      </c>
      <c r="AP11" s="418">
        <v>3</v>
      </c>
      <c r="AQ11" s="418">
        <v>3</v>
      </c>
      <c r="AR11" s="418">
        <v>4</v>
      </c>
      <c r="AS11" s="418">
        <v>3</v>
      </c>
      <c r="AT11" s="418">
        <v>2</v>
      </c>
      <c r="AU11" s="418">
        <v>2</v>
      </c>
      <c r="AV11" s="418">
        <v>3</v>
      </c>
      <c r="AW11" s="418">
        <v>4</v>
      </c>
      <c r="AX11" s="418">
        <v>2</v>
      </c>
      <c r="AY11" s="418">
        <v>4</v>
      </c>
      <c r="AZ11" s="418">
        <v>3</v>
      </c>
      <c r="BA11" s="418">
        <v>2</v>
      </c>
      <c r="BB11" s="418">
        <v>3</v>
      </c>
      <c r="BC11" s="418">
        <v>3</v>
      </c>
      <c r="BD11" s="418">
        <v>1</v>
      </c>
      <c r="BE11" s="418">
        <v>4</v>
      </c>
      <c r="BF11" s="418">
        <v>3</v>
      </c>
      <c r="BG11" s="418">
        <v>3</v>
      </c>
      <c r="BH11" s="418">
        <v>2</v>
      </c>
      <c r="BI11" s="418">
        <v>2</v>
      </c>
      <c r="BJ11" s="418">
        <v>4</v>
      </c>
      <c r="BK11" s="418">
        <v>4</v>
      </c>
      <c r="BL11" s="418">
        <v>3</v>
      </c>
      <c r="BM11" s="418">
        <v>3</v>
      </c>
      <c r="BN11" s="418">
        <v>2</v>
      </c>
      <c r="BO11" s="418">
        <v>2</v>
      </c>
      <c r="BP11" s="418">
        <v>1</v>
      </c>
      <c r="BQ11" s="418">
        <v>3</v>
      </c>
      <c r="BR11" s="418">
        <v>4</v>
      </c>
      <c r="BS11" s="418">
        <v>2</v>
      </c>
      <c r="BT11" s="418">
        <v>3</v>
      </c>
      <c r="BU11" s="418">
        <v>4</v>
      </c>
      <c r="BV11" s="418">
        <v>1</v>
      </c>
      <c r="BW11" s="418">
        <v>4</v>
      </c>
      <c r="BX11" s="689"/>
      <c r="BY11" s="700">
        <f>STDEV(O11:BW11)</f>
        <v>0.9356408118576059</v>
      </c>
      <c r="BZ11" s="700"/>
    </row>
    <row r="12" ht="17.55" customHeight="1">
      <c r="A12" t="s" s="690">
        <v>253</v>
      </c>
      <c r="B12" t="s" s="691">
        <v>209</v>
      </c>
      <c r="C12" t="s" s="691">
        <v>216</v>
      </c>
      <c r="D12" s="692">
        <v>40</v>
      </c>
      <c r="E12" t="s" s="691">
        <v>335</v>
      </c>
      <c r="F12" s="692">
        <v>1</v>
      </c>
      <c r="G12" s="189"/>
      <c r="H12" s="189"/>
      <c r="I12" s="189"/>
      <c r="J12" s="189"/>
      <c r="K12" s="189"/>
      <c r="L12" s="68"/>
      <c r="M12" s="189"/>
      <c r="N12" t="s" s="417">
        <v>127</v>
      </c>
      <c r="O12" s="418">
        <v>3</v>
      </c>
      <c r="P12" s="418">
        <v>2</v>
      </c>
      <c r="Q12" s="418">
        <v>2</v>
      </c>
      <c r="R12" s="418">
        <v>4</v>
      </c>
      <c r="S12" s="418">
        <v>4</v>
      </c>
      <c r="T12" s="418">
        <v>2</v>
      </c>
      <c r="U12" s="418">
        <v>3</v>
      </c>
      <c r="V12" s="418">
        <v>2</v>
      </c>
      <c r="W12" s="418">
        <v>4</v>
      </c>
      <c r="X12" s="418">
        <v>4</v>
      </c>
      <c r="Y12" s="418">
        <v>4</v>
      </c>
      <c r="Z12" s="418">
        <v>4</v>
      </c>
      <c r="AA12" s="418">
        <v>4</v>
      </c>
      <c r="AB12" s="418">
        <v>4</v>
      </c>
      <c r="AC12" s="418">
        <v>3</v>
      </c>
      <c r="AD12" s="418">
        <v>3</v>
      </c>
      <c r="AE12" s="418">
        <v>3</v>
      </c>
      <c r="AF12" s="418">
        <v>4</v>
      </c>
      <c r="AG12" s="418">
        <v>3</v>
      </c>
      <c r="AH12" s="418">
        <v>1</v>
      </c>
      <c r="AI12" s="418">
        <v>3</v>
      </c>
      <c r="AJ12" s="418">
        <v>4</v>
      </c>
      <c r="AK12" s="418">
        <v>3</v>
      </c>
      <c r="AL12" s="418">
        <v>4</v>
      </c>
      <c r="AM12" s="418">
        <v>3</v>
      </c>
      <c r="AN12" s="418">
        <v>3</v>
      </c>
      <c r="AO12" s="418">
        <v>2</v>
      </c>
      <c r="AP12" s="418">
        <v>4</v>
      </c>
      <c r="AQ12" s="418">
        <v>4</v>
      </c>
      <c r="AR12" s="418">
        <v>3</v>
      </c>
      <c r="AS12" s="418">
        <v>3</v>
      </c>
      <c r="AT12" s="418">
        <v>2</v>
      </c>
      <c r="AU12" s="418">
        <v>3</v>
      </c>
      <c r="AV12" s="418">
        <v>4</v>
      </c>
      <c r="AW12" s="418">
        <v>4</v>
      </c>
      <c r="AX12" s="418">
        <v>2</v>
      </c>
      <c r="AY12" s="418">
        <v>4</v>
      </c>
      <c r="AZ12" s="418">
        <v>3</v>
      </c>
      <c r="BA12" s="418">
        <v>2</v>
      </c>
      <c r="BB12" s="418">
        <v>3</v>
      </c>
      <c r="BC12" s="418">
        <v>4</v>
      </c>
      <c r="BD12" s="418">
        <v>1</v>
      </c>
      <c r="BE12" s="418">
        <v>3</v>
      </c>
      <c r="BF12" s="418">
        <v>3</v>
      </c>
      <c r="BG12" s="418">
        <v>3</v>
      </c>
      <c r="BH12" s="418">
        <v>1</v>
      </c>
      <c r="BI12" s="418">
        <v>0</v>
      </c>
      <c r="BJ12" s="418">
        <v>4</v>
      </c>
      <c r="BK12" s="418">
        <v>4</v>
      </c>
      <c r="BL12" s="418">
        <v>2</v>
      </c>
      <c r="BM12" s="418">
        <v>3</v>
      </c>
      <c r="BN12" s="418">
        <v>1</v>
      </c>
      <c r="BO12" s="418">
        <v>2</v>
      </c>
      <c r="BP12" s="418">
        <v>3</v>
      </c>
      <c r="BQ12" s="418">
        <v>3</v>
      </c>
      <c r="BR12" s="418">
        <v>4</v>
      </c>
      <c r="BS12" s="418">
        <v>2</v>
      </c>
      <c r="BT12" s="418">
        <v>3</v>
      </c>
      <c r="BU12" s="418">
        <v>4</v>
      </c>
      <c r="BV12" s="418">
        <v>1</v>
      </c>
      <c r="BW12" s="418">
        <v>2</v>
      </c>
      <c r="BX12" s="689"/>
      <c r="BY12" s="700">
        <f>STDEV(O12:BW12)</f>
        <v>1.01437751780778</v>
      </c>
      <c r="BZ12" s="700"/>
    </row>
    <row r="13" ht="17.55" customHeight="1">
      <c r="A13" t="s" s="690">
        <v>222</v>
      </c>
      <c r="B13" t="s" s="691">
        <v>210</v>
      </c>
      <c r="C13" t="s" s="691">
        <v>216</v>
      </c>
      <c r="D13" s="692">
        <v>44</v>
      </c>
      <c r="E13" t="s" s="691">
        <v>335</v>
      </c>
      <c r="F13" s="692">
        <v>1</v>
      </c>
      <c r="G13" s="189"/>
      <c r="H13" s="189"/>
      <c r="I13" s="189"/>
      <c r="J13" s="189"/>
      <c r="K13" s="189"/>
      <c r="L13" s="68"/>
      <c r="M13" s="189"/>
      <c r="N13" t="s" s="417">
        <v>128</v>
      </c>
      <c r="O13" s="418">
        <v>3</v>
      </c>
      <c r="P13" s="418">
        <v>3</v>
      </c>
      <c r="Q13" s="418">
        <v>2</v>
      </c>
      <c r="R13" s="418">
        <v>3</v>
      </c>
      <c r="S13" s="418">
        <v>3</v>
      </c>
      <c r="T13" s="418">
        <v>2</v>
      </c>
      <c r="U13" s="418">
        <v>4</v>
      </c>
      <c r="V13" s="418">
        <v>1</v>
      </c>
      <c r="W13" s="418">
        <v>3</v>
      </c>
      <c r="X13" s="418">
        <v>4</v>
      </c>
      <c r="Y13" s="418">
        <v>2</v>
      </c>
      <c r="Z13" s="418">
        <v>3</v>
      </c>
      <c r="AA13" s="418">
        <v>4</v>
      </c>
      <c r="AB13" s="418">
        <v>3</v>
      </c>
      <c r="AC13" s="418">
        <v>3</v>
      </c>
      <c r="AD13" s="418">
        <v>1</v>
      </c>
      <c r="AE13" s="418">
        <v>2</v>
      </c>
      <c r="AF13" s="418">
        <v>4</v>
      </c>
      <c r="AG13" s="418">
        <v>3</v>
      </c>
      <c r="AH13" s="418">
        <v>1</v>
      </c>
      <c r="AI13" s="418">
        <v>3</v>
      </c>
      <c r="AJ13" s="418">
        <v>3</v>
      </c>
      <c r="AK13" s="418">
        <v>1</v>
      </c>
      <c r="AL13" s="418">
        <v>4</v>
      </c>
      <c r="AM13" s="418">
        <v>3</v>
      </c>
      <c r="AN13" s="418">
        <v>3</v>
      </c>
      <c r="AO13" s="418">
        <v>3</v>
      </c>
      <c r="AP13" s="418">
        <v>3</v>
      </c>
      <c r="AQ13" s="418">
        <v>4</v>
      </c>
      <c r="AR13" s="418">
        <v>3</v>
      </c>
      <c r="AS13" s="418">
        <v>1</v>
      </c>
      <c r="AT13" s="418">
        <v>1</v>
      </c>
      <c r="AU13" s="418">
        <v>2</v>
      </c>
      <c r="AV13" s="418">
        <v>3</v>
      </c>
      <c r="AW13" s="418">
        <v>0</v>
      </c>
      <c r="AX13" s="418">
        <v>0</v>
      </c>
      <c r="AY13" s="418">
        <v>4</v>
      </c>
      <c r="AZ13" s="418">
        <v>3</v>
      </c>
      <c r="BA13" s="418">
        <v>2</v>
      </c>
      <c r="BB13" s="418">
        <v>1</v>
      </c>
      <c r="BC13" s="418">
        <v>3</v>
      </c>
      <c r="BD13" s="418">
        <v>0</v>
      </c>
      <c r="BE13" s="418">
        <v>3</v>
      </c>
      <c r="BF13" s="418">
        <v>4</v>
      </c>
      <c r="BG13" s="418">
        <v>3</v>
      </c>
      <c r="BH13" s="418">
        <v>3</v>
      </c>
      <c r="BI13" s="418">
        <v>1</v>
      </c>
      <c r="BJ13" s="418">
        <v>0</v>
      </c>
      <c r="BK13" s="418">
        <v>2</v>
      </c>
      <c r="BL13" s="418">
        <v>2</v>
      </c>
      <c r="BM13" s="418">
        <v>3</v>
      </c>
      <c r="BN13" s="418">
        <v>2</v>
      </c>
      <c r="BO13" s="418">
        <v>2</v>
      </c>
      <c r="BP13" s="418">
        <v>1</v>
      </c>
      <c r="BQ13" s="418">
        <v>4</v>
      </c>
      <c r="BR13" s="418">
        <v>4</v>
      </c>
      <c r="BS13" s="418">
        <v>2</v>
      </c>
      <c r="BT13" s="418">
        <v>1</v>
      </c>
      <c r="BU13" s="418">
        <v>3</v>
      </c>
      <c r="BV13" s="418">
        <v>2</v>
      </c>
      <c r="BW13" s="418">
        <v>2</v>
      </c>
      <c r="BX13" s="689"/>
      <c r="BY13" s="700">
        <f>STDEV(O13:BW13)</f>
        <v>1.14686553110994</v>
      </c>
      <c r="BZ13" s="700"/>
    </row>
    <row r="14" ht="17.55" customHeight="1">
      <c r="A14" t="s" s="690">
        <v>242</v>
      </c>
      <c r="B14" t="s" s="691">
        <v>208</v>
      </c>
      <c r="C14" t="s" s="691">
        <v>216</v>
      </c>
      <c r="D14" s="692">
        <v>45</v>
      </c>
      <c r="E14" t="s" s="691">
        <v>335</v>
      </c>
      <c r="F14" s="692">
        <v>1</v>
      </c>
      <c r="G14" s="189"/>
      <c r="H14" s="189"/>
      <c r="I14" s="189"/>
      <c r="J14" s="189"/>
      <c r="K14" s="189"/>
      <c r="L14" s="68"/>
      <c r="M14" s="190"/>
      <c r="N14" t="s" s="423">
        <v>114</v>
      </c>
      <c r="O14" s="424">
        <f>MEDIAN(O10:O13)</f>
        <v>3</v>
      </c>
      <c r="P14" s="424">
        <f>MEDIAN(P10:P13)</f>
        <v>2.5</v>
      </c>
      <c r="Q14" s="424">
        <f>MEDIAN(Q10:Q13)</f>
        <v>2</v>
      </c>
      <c r="R14" s="424">
        <f>MEDIAN(R10:R13)</f>
        <v>3.5</v>
      </c>
      <c r="S14" s="424">
        <f>MEDIAN(S10:S13)</f>
        <v>3.5</v>
      </c>
      <c r="T14" s="424">
        <f>MEDIAN(T10:T13)</f>
        <v>3</v>
      </c>
      <c r="U14" s="424">
        <f>MEDIAN(U10:U13)</f>
        <v>3.5</v>
      </c>
      <c r="V14" s="424">
        <f>MEDIAN(V10:V13)</f>
        <v>2</v>
      </c>
      <c r="W14" s="424">
        <f>MEDIAN(W10:W13)</f>
        <v>4</v>
      </c>
      <c r="X14" s="424">
        <f>MEDIAN(X10:X13)</f>
        <v>4</v>
      </c>
      <c r="Y14" s="424">
        <f>MEDIAN(Y10:Y13)</f>
        <v>3</v>
      </c>
      <c r="Z14" s="424">
        <f>MEDIAN(Z10:Z13)</f>
        <v>3</v>
      </c>
      <c r="AA14" s="424">
        <f>MEDIAN(AA10:AA13)</f>
        <v>4</v>
      </c>
      <c r="AB14" s="424">
        <f>MEDIAN(AB10:AB13)</f>
        <v>4</v>
      </c>
      <c r="AC14" s="424">
        <f>MEDIAN(AC10:AC13)</f>
        <v>3</v>
      </c>
      <c r="AD14" s="424">
        <f>MEDIAN(AD10:AD13)</f>
        <v>3</v>
      </c>
      <c r="AE14" s="424">
        <f>MEDIAN(AE10:AE13)</f>
        <v>2.5</v>
      </c>
      <c r="AF14" s="424">
        <f>MEDIAN(AF10:AF13)</f>
        <v>4</v>
      </c>
      <c r="AG14" s="424">
        <f>MEDIAN(AG10:AG13)</f>
        <v>3.5</v>
      </c>
      <c r="AH14" s="424">
        <f>MEDIAN(AH10:AH13)</f>
        <v>1</v>
      </c>
      <c r="AI14" s="424">
        <f>MEDIAN(AI10:AI13)</f>
        <v>3</v>
      </c>
      <c r="AJ14" s="424">
        <f>MEDIAN(AJ10:AJ13)</f>
        <v>3</v>
      </c>
      <c r="AK14" s="424">
        <f>MEDIAN(AK10:AK13)</f>
        <v>2</v>
      </c>
      <c r="AL14" s="424">
        <f>MEDIAN(AL10:AL13)</f>
        <v>4</v>
      </c>
      <c r="AM14" s="424">
        <f>MEDIAN(AM10:AM13)</f>
        <v>3</v>
      </c>
      <c r="AN14" s="424">
        <f>MEDIAN(AN10:AN13)</f>
        <v>3</v>
      </c>
      <c r="AO14" s="424">
        <f>MEDIAN(AO10:AO13)</f>
        <v>3</v>
      </c>
      <c r="AP14" s="424">
        <f>MEDIAN(AP10:AP13)</f>
        <v>3</v>
      </c>
      <c r="AQ14" s="424">
        <f>MEDIAN(AQ10:AQ13)</f>
        <v>4</v>
      </c>
      <c r="AR14" s="424">
        <f>MEDIAN(AR10:AR13)</f>
        <v>3</v>
      </c>
      <c r="AS14" s="424">
        <f>MEDIAN(AS10:AS13)</f>
        <v>3</v>
      </c>
      <c r="AT14" s="424">
        <f>MEDIAN(AT10:AT13)</f>
        <v>2</v>
      </c>
      <c r="AU14" s="424">
        <f>MEDIAN(AU10:AU13)</f>
        <v>2.5</v>
      </c>
      <c r="AV14" s="424">
        <f>MEDIAN(AV10:AV13)</f>
        <v>3</v>
      </c>
      <c r="AW14" s="424">
        <f>MEDIAN(AW10:AW13)</f>
        <v>3.5</v>
      </c>
      <c r="AX14" s="424">
        <f>MEDIAN(AX10:AX13)</f>
        <v>2</v>
      </c>
      <c r="AY14" s="424">
        <f>MEDIAN(AY10:AY13)</f>
        <v>4</v>
      </c>
      <c r="AZ14" s="424">
        <f>MEDIAN(AZ10:AZ13)</f>
        <v>3</v>
      </c>
      <c r="BA14" s="424">
        <f>MEDIAN(BA10:BA13)</f>
        <v>2</v>
      </c>
      <c r="BB14" s="424">
        <f>MEDIAN(BB10:BB13)</f>
        <v>2.5</v>
      </c>
      <c r="BC14" s="424">
        <f>MEDIAN(BC10:BC13)</f>
        <v>3</v>
      </c>
      <c r="BD14" s="424">
        <f>MEDIAN(BD10:BD13)</f>
        <v>1</v>
      </c>
      <c r="BE14" s="424">
        <f>MEDIAN(BE10:BE13)</f>
        <v>3</v>
      </c>
      <c r="BF14" s="424">
        <f>MEDIAN(BF10:BF13)</f>
        <v>3.5</v>
      </c>
      <c r="BG14" s="424">
        <f>MEDIAN(BG10:BG13)</f>
        <v>3</v>
      </c>
      <c r="BH14" s="424">
        <f>MEDIAN(BH10:BH13)</f>
        <v>2.5</v>
      </c>
      <c r="BI14" s="424">
        <f>MEDIAN(BI10:BI13)</f>
        <v>1.5</v>
      </c>
      <c r="BJ14" s="424">
        <f>MEDIAN(BJ10:BJ13)</f>
        <v>4</v>
      </c>
      <c r="BK14" s="424">
        <f>MEDIAN(BK10:BK13)</f>
        <v>4</v>
      </c>
      <c r="BL14" s="424">
        <f>MEDIAN(BL10:BL13)</f>
        <v>2.5</v>
      </c>
      <c r="BM14" s="424">
        <f>MEDIAN(BM10:BM13)</f>
        <v>3</v>
      </c>
      <c r="BN14" s="424">
        <f>MEDIAN(BN10:BN13)</f>
        <v>1.5</v>
      </c>
      <c r="BO14" s="424">
        <f>MEDIAN(BO10:BO13)</f>
        <v>2</v>
      </c>
      <c r="BP14" s="424">
        <f>MEDIAN(BP10:BP13)</f>
        <v>1.5</v>
      </c>
      <c r="BQ14" s="424">
        <f>MEDIAN(BQ10:BQ13)</f>
        <v>3</v>
      </c>
      <c r="BR14" s="424">
        <f>MEDIAN(BR10:BR13)</f>
        <v>4</v>
      </c>
      <c r="BS14" s="424">
        <f>MEDIAN(BS10:BS13)</f>
        <v>2</v>
      </c>
      <c r="BT14" s="424">
        <f>MEDIAN(BT10:BT13)</f>
        <v>3</v>
      </c>
      <c r="BU14" s="424">
        <f>MEDIAN(BU10:BU13)</f>
        <v>4</v>
      </c>
      <c r="BV14" s="424">
        <f>MEDIAN(BV10:BV13)</f>
        <v>1.5</v>
      </c>
      <c r="BW14" s="424">
        <f>MEDIAN(BW10:BW13)</f>
        <v>3</v>
      </c>
      <c r="BX14" s="689"/>
      <c r="BY14" s="700"/>
      <c r="BZ14" s="700"/>
    </row>
    <row r="15" ht="17.55" customHeight="1">
      <c r="A15" t="s" s="690">
        <v>255</v>
      </c>
      <c r="B15" t="s" s="691">
        <v>209</v>
      </c>
      <c r="C15" t="s" s="691">
        <v>216</v>
      </c>
      <c r="D15" s="692">
        <v>49</v>
      </c>
      <c r="E15" t="s" s="691">
        <v>335</v>
      </c>
      <c r="F15" s="692">
        <v>1</v>
      </c>
      <c r="G15" s="189"/>
      <c r="H15" s="189"/>
      <c r="I15" s="189"/>
      <c r="J15" s="189"/>
      <c r="K15" s="189"/>
      <c r="L15" s="68"/>
      <c r="M15" t="s" s="160">
        <v>129</v>
      </c>
      <c r="N15" t="s" s="427">
        <v>130</v>
      </c>
      <c r="O15" s="428">
        <v>1</v>
      </c>
      <c r="P15" s="428">
        <v>4</v>
      </c>
      <c r="Q15" s="428">
        <v>1</v>
      </c>
      <c r="R15" s="428">
        <v>1</v>
      </c>
      <c r="S15" s="428">
        <v>3</v>
      </c>
      <c r="T15" s="428">
        <v>2</v>
      </c>
      <c r="U15" s="428">
        <v>3</v>
      </c>
      <c r="V15" s="428">
        <v>2</v>
      </c>
      <c r="W15" s="428">
        <v>4</v>
      </c>
      <c r="X15" s="428">
        <v>4</v>
      </c>
      <c r="Y15" s="428">
        <v>2</v>
      </c>
      <c r="Z15" s="428">
        <v>3</v>
      </c>
      <c r="AA15" s="428">
        <v>3</v>
      </c>
      <c r="AB15" s="428">
        <v>2</v>
      </c>
      <c r="AC15" s="428">
        <v>3</v>
      </c>
      <c r="AD15" s="428">
        <v>1</v>
      </c>
      <c r="AE15" s="428">
        <v>2</v>
      </c>
      <c r="AF15" s="428">
        <v>4</v>
      </c>
      <c r="AG15" s="428">
        <v>3</v>
      </c>
      <c r="AH15" s="428">
        <v>2</v>
      </c>
      <c r="AI15" s="428">
        <v>1</v>
      </c>
      <c r="AJ15" s="428">
        <v>3</v>
      </c>
      <c r="AK15" s="428">
        <v>3</v>
      </c>
      <c r="AL15" s="428">
        <v>3</v>
      </c>
      <c r="AM15" s="428">
        <v>2</v>
      </c>
      <c r="AN15" s="428">
        <v>4</v>
      </c>
      <c r="AO15" s="428">
        <v>4</v>
      </c>
      <c r="AP15" s="428">
        <v>3</v>
      </c>
      <c r="AQ15" s="428">
        <v>3</v>
      </c>
      <c r="AR15" s="428">
        <v>3</v>
      </c>
      <c r="AS15" s="428">
        <v>2</v>
      </c>
      <c r="AT15" s="428">
        <v>2</v>
      </c>
      <c r="AU15" s="428">
        <v>2</v>
      </c>
      <c r="AV15" s="428">
        <v>2</v>
      </c>
      <c r="AW15" s="428">
        <v>1</v>
      </c>
      <c r="AX15" s="428">
        <v>1</v>
      </c>
      <c r="AY15" s="428">
        <v>3</v>
      </c>
      <c r="AZ15" s="428">
        <v>1</v>
      </c>
      <c r="BA15" s="428">
        <v>1</v>
      </c>
      <c r="BB15" s="428">
        <v>2</v>
      </c>
      <c r="BC15" s="428">
        <v>2</v>
      </c>
      <c r="BD15" s="428">
        <v>1</v>
      </c>
      <c r="BE15" s="428">
        <v>2</v>
      </c>
      <c r="BF15" s="428">
        <v>3</v>
      </c>
      <c r="BG15" s="428">
        <v>1</v>
      </c>
      <c r="BH15" s="428">
        <v>1</v>
      </c>
      <c r="BI15" s="428">
        <v>0</v>
      </c>
      <c r="BJ15" s="428">
        <v>1</v>
      </c>
      <c r="BK15" s="428">
        <v>3</v>
      </c>
      <c r="BL15" s="428">
        <v>0</v>
      </c>
      <c r="BM15" s="428">
        <v>3</v>
      </c>
      <c r="BN15" s="428">
        <v>1</v>
      </c>
      <c r="BO15" s="428">
        <v>1</v>
      </c>
      <c r="BP15" s="428">
        <v>2</v>
      </c>
      <c r="BQ15" s="428">
        <v>3</v>
      </c>
      <c r="BR15" s="428">
        <v>2</v>
      </c>
      <c r="BS15" s="428">
        <v>2</v>
      </c>
      <c r="BT15" s="428">
        <v>1</v>
      </c>
      <c r="BU15" s="428">
        <v>3</v>
      </c>
      <c r="BV15" s="428">
        <v>2</v>
      </c>
      <c r="BW15" s="428">
        <v>3</v>
      </c>
      <c r="BX15" s="689"/>
      <c r="BY15" s="700">
        <f>STDEV(O15:BW15)</f>
        <v>1.0409642440435</v>
      </c>
      <c r="BZ15" s="700"/>
    </row>
    <row r="16" ht="17.55" customHeight="1">
      <c r="A16" t="s" s="690">
        <v>241</v>
      </c>
      <c r="B16" t="s" s="691">
        <v>206</v>
      </c>
      <c r="C16" t="s" s="691">
        <v>216</v>
      </c>
      <c r="D16" s="692">
        <v>50</v>
      </c>
      <c r="E16" t="s" s="691">
        <v>335</v>
      </c>
      <c r="F16" s="692">
        <v>1</v>
      </c>
      <c r="G16" s="189"/>
      <c r="H16" s="189"/>
      <c r="I16" s="189"/>
      <c r="J16" s="189"/>
      <c r="K16" s="189"/>
      <c r="L16" s="68"/>
      <c r="M16" s="189"/>
      <c r="N16" t="s" s="427">
        <v>131</v>
      </c>
      <c r="O16" s="428">
        <v>1</v>
      </c>
      <c r="P16" s="428">
        <v>2</v>
      </c>
      <c r="Q16" s="428">
        <v>1</v>
      </c>
      <c r="R16" s="428">
        <v>1</v>
      </c>
      <c r="S16" s="428">
        <v>3</v>
      </c>
      <c r="T16" s="428">
        <v>2</v>
      </c>
      <c r="U16" s="428">
        <v>2</v>
      </c>
      <c r="V16" s="428">
        <v>1</v>
      </c>
      <c r="W16" s="428">
        <v>2</v>
      </c>
      <c r="X16" s="428">
        <v>4</v>
      </c>
      <c r="Y16" s="428">
        <v>2</v>
      </c>
      <c r="Z16" s="428">
        <v>1</v>
      </c>
      <c r="AA16" s="428">
        <v>2</v>
      </c>
      <c r="AB16" s="428">
        <v>2</v>
      </c>
      <c r="AC16" s="428">
        <v>2</v>
      </c>
      <c r="AD16" s="428">
        <v>1</v>
      </c>
      <c r="AE16" s="428">
        <v>1</v>
      </c>
      <c r="AF16" s="428">
        <v>3</v>
      </c>
      <c r="AG16" s="428">
        <v>3</v>
      </c>
      <c r="AH16" s="428">
        <v>3</v>
      </c>
      <c r="AI16" s="428">
        <v>1</v>
      </c>
      <c r="AJ16" s="428">
        <v>2</v>
      </c>
      <c r="AK16" s="428">
        <v>1</v>
      </c>
      <c r="AL16" s="428">
        <v>3</v>
      </c>
      <c r="AM16" t="s" s="432">
        <v>278</v>
      </c>
      <c r="AN16" s="428">
        <v>3</v>
      </c>
      <c r="AO16" s="428">
        <v>3</v>
      </c>
      <c r="AP16" s="428">
        <v>3</v>
      </c>
      <c r="AQ16" s="428">
        <v>3</v>
      </c>
      <c r="AR16" s="428">
        <v>2</v>
      </c>
      <c r="AS16" s="428">
        <v>0</v>
      </c>
      <c r="AT16" s="428">
        <v>1</v>
      </c>
      <c r="AU16" s="428">
        <v>2</v>
      </c>
      <c r="AV16" s="428">
        <v>2</v>
      </c>
      <c r="AW16" s="428">
        <v>0</v>
      </c>
      <c r="AX16" s="428">
        <v>1</v>
      </c>
      <c r="AY16" s="428">
        <v>2</v>
      </c>
      <c r="AZ16" s="428">
        <v>1</v>
      </c>
      <c r="BA16" s="428">
        <v>1</v>
      </c>
      <c r="BB16" s="428">
        <v>0</v>
      </c>
      <c r="BC16" s="428">
        <v>1</v>
      </c>
      <c r="BD16" s="428">
        <v>0</v>
      </c>
      <c r="BE16" s="428">
        <v>2</v>
      </c>
      <c r="BF16" s="428">
        <v>2</v>
      </c>
      <c r="BG16" s="428">
        <v>1</v>
      </c>
      <c r="BH16" t="s" s="432">
        <v>278</v>
      </c>
      <c r="BI16" s="428">
        <v>0</v>
      </c>
      <c r="BJ16" s="428">
        <v>1</v>
      </c>
      <c r="BK16" s="428">
        <v>2</v>
      </c>
      <c r="BL16" s="428">
        <v>2</v>
      </c>
      <c r="BM16" s="428">
        <v>1</v>
      </c>
      <c r="BN16" s="428">
        <v>1</v>
      </c>
      <c r="BO16" s="428">
        <v>1</v>
      </c>
      <c r="BP16" t="s" s="432">
        <v>278</v>
      </c>
      <c r="BQ16" s="428">
        <v>1</v>
      </c>
      <c r="BR16" s="428">
        <v>3</v>
      </c>
      <c r="BS16" s="428">
        <v>2</v>
      </c>
      <c r="BT16" s="428">
        <v>1</v>
      </c>
      <c r="BU16" t="s" s="432">
        <v>278</v>
      </c>
      <c r="BV16" s="428">
        <v>1</v>
      </c>
      <c r="BW16" s="428">
        <v>3</v>
      </c>
      <c r="BX16" s="689"/>
      <c r="BY16" s="700">
        <f>STDEV(O16:BW16)</f>
        <v>0.951189731211342</v>
      </c>
      <c r="BZ16" s="700"/>
    </row>
    <row r="17" ht="17.55" customHeight="1">
      <c r="A17" t="s" s="690">
        <v>238</v>
      </c>
      <c r="B17" t="s" s="691">
        <v>210</v>
      </c>
      <c r="C17" t="s" s="691">
        <v>216</v>
      </c>
      <c r="D17" s="692">
        <v>51</v>
      </c>
      <c r="E17" t="s" s="691">
        <v>335</v>
      </c>
      <c r="F17" s="692">
        <v>1</v>
      </c>
      <c r="G17" s="189"/>
      <c r="H17" s="189"/>
      <c r="I17" s="189"/>
      <c r="J17" s="189"/>
      <c r="K17" s="189"/>
      <c r="L17" s="68"/>
      <c r="M17" s="189"/>
      <c r="N17" t="s" s="427">
        <v>132</v>
      </c>
      <c r="O17" s="428">
        <v>2</v>
      </c>
      <c r="P17" s="428">
        <v>3</v>
      </c>
      <c r="Q17" s="428">
        <v>1</v>
      </c>
      <c r="R17" s="428">
        <v>2</v>
      </c>
      <c r="S17" s="428">
        <v>4</v>
      </c>
      <c r="T17" s="428">
        <v>4</v>
      </c>
      <c r="U17" s="428">
        <v>1</v>
      </c>
      <c r="V17" s="428">
        <v>2</v>
      </c>
      <c r="W17" s="428">
        <v>4</v>
      </c>
      <c r="X17" s="428">
        <v>4</v>
      </c>
      <c r="Y17" s="428">
        <v>1</v>
      </c>
      <c r="Z17" s="428">
        <v>4</v>
      </c>
      <c r="AA17" s="428">
        <v>3</v>
      </c>
      <c r="AB17" s="428">
        <v>3</v>
      </c>
      <c r="AC17" s="428">
        <v>3</v>
      </c>
      <c r="AD17" s="428">
        <v>1</v>
      </c>
      <c r="AE17" s="428">
        <v>2</v>
      </c>
      <c r="AF17" s="428">
        <v>3</v>
      </c>
      <c r="AG17" s="428">
        <v>3</v>
      </c>
      <c r="AH17" s="428">
        <v>4</v>
      </c>
      <c r="AI17" s="428">
        <v>2</v>
      </c>
      <c r="AJ17" s="428">
        <v>3</v>
      </c>
      <c r="AK17" s="428">
        <v>3</v>
      </c>
      <c r="AL17" s="428">
        <v>3</v>
      </c>
      <c r="AM17" s="428">
        <v>3</v>
      </c>
      <c r="AN17" s="428">
        <v>4</v>
      </c>
      <c r="AO17" s="428">
        <v>4</v>
      </c>
      <c r="AP17" s="428">
        <v>4</v>
      </c>
      <c r="AQ17" s="428">
        <v>3</v>
      </c>
      <c r="AR17" s="428">
        <v>2</v>
      </c>
      <c r="AS17" s="428">
        <v>2</v>
      </c>
      <c r="AT17" s="428">
        <v>2</v>
      </c>
      <c r="AU17" s="428">
        <v>2</v>
      </c>
      <c r="AV17" s="428">
        <v>3</v>
      </c>
      <c r="AW17" t="s" s="432">
        <v>278</v>
      </c>
      <c r="AX17" s="428">
        <v>3</v>
      </c>
      <c r="AY17" s="428">
        <v>4</v>
      </c>
      <c r="AZ17" s="428">
        <v>2</v>
      </c>
      <c r="BA17" s="428">
        <v>1</v>
      </c>
      <c r="BB17" s="428">
        <v>2</v>
      </c>
      <c r="BC17" s="428">
        <v>2</v>
      </c>
      <c r="BD17" s="428">
        <v>0</v>
      </c>
      <c r="BE17" s="428">
        <v>2</v>
      </c>
      <c r="BF17" s="428">
        <v>2</v>
      </c>
      <c r="BG17" s="428">
        <v>2</v>
      </c>
      <c r="BH17" t="s" s="432">
        <v>278</v>
      </c>
      <c r="BI17" s="428">
        <v>0</v>
      </c>
      <c r="BJ17" s="428">
        <v>1</v>
      </c>
      <c r="BK17" s="428">
        <v>3</v>
      </c>
      <c r="BL17" s="428">
        <v>1</v>
      </c>
      <c r="BM17" s="428">
        <v>4</v>
      </c>
      <c r="BN17" s="428">
        <v>1</v>
      </c>
      <c r="BO17" s="428">
        <v>2</v>
      </c>
      <c r="BP17" s="428">
        <v>3</v>
      </c>
      <c r="BQ17" s="428">
        <v>3</v>
      </c>
      <c r="BR17" s="428">
        <v>4</v>
      </c>
      <c r="BS17" s="428">
        <v>2</v>
      </c>
      <c r="BT17" s="428">
        <v>2</v>
      </c>
      <c r="BU17" s="428">
        <v>2</v>
      </c>
      <c r="BV17" s="428">
        <v>2</v>
      </c>
      <c r="BW17" s="428">
        <v>3</v>
      </c>
      <c r="BX17" s="689"/>
      <c r="BY17" s="700">
        <f>STDEV(O17:BW17)</f>
        <v>1.0727483452672</v>
      </c>
      <c r="BZ17" s="700"/>
    </row>
    <row r="18" ht="17.55" customHeight="1">
      <c r="A18" t="s" s="690">
        <v>276</v>
      </c>
      <c r="B18" t="s" s="691">
        <v>207</v>
      </c>
      <c r="C18" t="s" s="691">
        <v>216</v>
      </c>
      <c r="D18" s="692">
        <v>52</v>
      </c>
      <c r="E18" t="s" s="691">
        <v>335</v>
      </c>
      <c r="F18" s="692">
        <v>1</v>
      </c>
      <c r="G18" s="189"/>
      <c r="H18" s="189"/>
      <c r="I18" s="189"/>
      <c r="J18" s="189"/>
      <c r="K18" s="189"/>
      <c r="L18" s="68"/>
      <c r="M18" s="190"/>
      <c r="N18" t="s" s="423">
        <v>114</v>
      </c>
      <c r="O18" s="424">
        <f>MEDIAN(O15:O17)</f>
        <v>1</v>
      </c>
      <c r="P18" s="424">
        <f>MEDIAN(P15:P17)</f>
        <v>3</v>
      </c>
      <c r="Q18" s="424">
        <f>MEDIAN(Q15:Q17)</f>
        <v>1</v>
      </c>
      <c r="R18" s="424">
        <f>MEDIAN(R15:R17)</f>
        <v>1</v>
      </c>
      <c r="S18" s="424">
        <f>MEDIAN(S15:S17)</f>
        <v>3</v>
      </c>
      <c r="T18" s="424">
        <f>MEDIAN(T15:T17)</f>
        <v>2</v>
      </c>
      <c r="U18" s="424">
        <f>MEDIAN(U15:U17)</f>
        <v>2</v>
      </c>
      <c r="V18" s="424">
        <f>MEDIAN(V15:V17)</f>
        <v>2</v>
      </c>
      <c r="W18" s="424">
        <f>MEDIAN(W15:W17)</f>
        <v>4</v>
      </c>
      <c r="X18" s="424">
        <f>MEDIAN(X15:X17)</f>
        <v>4</v>
      </c>
      <c r="Y18" s="424">
        <f>MEDIAN(Y15:Y17)</f>
        <v>2</v>
      </c>
      <c r="Z18" s="424">
        <f>MEDIAN(Z15:Z17)</f>
        <v>3</v>
      </c>
      <c r="AA18" s="424">
        <f>MEDIAN(AA15:AA17)</f>
        <v>3</v>
      </c>
      <c r="AB18" s="424">
        <f>MEDIAN(AB15:AB17)</f>
        <v>2</v>
      </c>
      <c r="AC18" s="424">
        <f>MEDIAN(AC15:AC17)</f>
        <v>3</v>
      </c>
      <c r="AD18" s="424">
        <f>MEDIAN(AD15:AD17)</f>
        <v>1</v>
      </c>
      <c r="AE18" s="424">
        <f>MEDIAN(AE15:AE17)</f>
        <v>2</v>
      </c>
      <c r="AF18" s="424">
        <f>MEDIAN(AF15:AF17)</f>
        <v>3</v>
      </c>
      <c r="AG18" s="424">
        <f>MEDIAN(AG15:AG17)</f>
        <v>3</v>
      </c>
      <c r="AH18" s="424">
        <f>MEDIAN(AH15:AH17)</f>
        <v>3</v>
      </c>
      <c r="AI18" s="424">
        <f>MEDIAN(AI15:AI17)</f>
        <v>1</v>
      </c>
      <c r="AJ18" s="424">
        <f>MEDIAN(AJ15:AJ17)</f>
        <v>3</v>
      </c>
      <c r="AK18" s="424">
        <f>MEDIAN(AK15:AK17)</f>
        <v>3</v>
      </c>
      <c r="AL18" s="424">
        <f>MEDIAN(AL15:AL17)</f>
        <v>3</v>
      </c>
      <c r="AM18" s="424">
        <f>MEDIAN(AM15:AM17)</f>
        <v>2.5</v>
      </c>
      <c r="AN18" s="424">
        <f>MEDIAN(AN15:AN17)</f>
        <v>4</v>
      </c>
      <c r="AO18" s="424">
        <f>MEDIAN(AO15:AO17)</f>
        <v>4</v>
      </c>
      <c r="AP18" s="424">
        <f>MEDIAN(AP15:AP17)</f>
        <v>3</v>
      </c>
      <c r="AQ18" s="424">
        <f>MEDIAN(AQ15:AQ17)</f>
        <v>3</v>
      </c>
      <c r="AR18" s="424">
        <f>MEDIAN(AR15:AR17)</f>
        <v>2</v>
      </c>
      <c r="AS18" s="424">
        <f>MEDIAN(AS15:AS17)</f>
        <v>2</v>
      </c>
      <c r="AT18" s="424">
        <f>MEDIAN(AT15:AT17)</f>
        <v>2</v>
      </c>
      <c r="AU18" s="424">
        <f>MEDIAN(AU15:AU17)</f>
        <v>2</v>
      </c>
      <c r="AV18" s="424">
        <f>MEDIAN(AV15:AV17)</f>
        <v>2</v>
      </c>
      <c r="AW18" s="424">
        <f>MEDIAN(AW15:AW17)</f>
        <v>0.5</v>
      </c>
      <c r="AX18" s="424">
        <f>MEDIAN(AX15:AX17)</f>
        <v>1</v>
      </c>
      <c r="AY18" s="424">
        <f>MEDIAN(AY15:AY17)</f>
        <v>3</v>
      </c>
      <c r="AZ18" s="424">
        <f>MEDIAN(AZ15:AZ17)</f>
        <v>1</v>
      </c>
      <c r="BA18" s="424">
        <f>MEDIAN(BA15:BA17)</f>
        <v>1</v>
      </c>
      <c r="BB18" s="424">
        <f>MEDIAN(BB15:BB17)</f>
        <v>2</v>
      </c>
      <c r="BC18" s="424">
        <f>MEDIAN(BC15:BC17)</f>
        <v>2</v>
      </c>
      <c r="BD18" s="424">
        <f>MEDIAN(BD15:BD17)</f>
        <v>0</v>
      </c>
      <c r="BE18" s="424">
        <f>MEDIAN(BE15:BE17)</f>
        <v>2</v>
      </c>
      <c r="BF18" s="424">
        <f>MEDIAN(BF15:BF17)</f>
        <v>2</v>
      </c>
      <c r="BG18" s="424">
        <f>MEDIAN(BG15:BG17)</f>
        <v>1</v>
      </c>
      <c r="BH18" s="424">
        <f>MEDIAN(BH15:BH17)</f>
        <v>1</v>
      </c>
      <c r="BI18" s="424">
        <f>MEDIAN(BI15:BI17)</f>
        <v>0</v>
      </c>
      <c r="BJ18" s="424">
        <f>MEDIAN(BJ15:BJ17)</f>
        <v>1</v>
      </c>
      <c r="BK18" s="424">
        <f>MEDIAN(BK15:BK17)</f>
        <v>3</v>
      </c>
      <c r="BL18" s="424">
        <f>MEDIAN(BL15:BL17)</f>
        <v>1</v>
      </c>
      <c r="BM18" s="424">
        <f>MEDIAN(BM15:BM17)</f>
        <v>3</v>
      </c>
      <c r="BN18" s="424">
        <f>MEDIAN(BN15:BN17)</f>
        <v>1</v>
      </c>
      <c r="BO18" s="424">
        <f>MEDIAN(BO15:BO17)</f>
        <v>1</v>
      </c>
      <c r="BP18" s="424">
        <f>MEDIAN(BP15:BP17)</f>
        <v>2.5</v>
      </c>
      <c r="BQ18" s="424">
        <f>MEDIAN(BQ15:BQ17)</f>
        <v>3</v>
      </c>
      <c r="BR18" s="424">
        <f>MEDIAN(BR15:BR17)</f>
        <v>3</v>
      </c>
      <c r="BS18" s="424">
        <f>MEDIAN(BS15:BS17)</f>
        <v>2</v>
      </c>
      <c r="BT18" s="424">
        <f>MEDIAN(BT15:BT17)</f>
        <v>1</v>
      </c>
      <c r="BU18" s="424">
        <f>MEDIAN(BU15:BU17)</f>
        <v>2.5</v>
      </c>
      <c r="BV18" s="424">
        <f>MEDIAN(BV15:BV17)</f>
        <v>2</v>
      </c>
      <c r="BW18" s="424">
        <f>MEDIAN(BW15:BW17)</f>
        <v>3</v>
      </c>
      <c r="BX18" s="689"/>
      <c r="BY18" s="700"/>
      <c r="BZ18" s="700"/>
    </row>
    <row r="19" ht="17.55" customHeight="1">
      <c r="A19" t="s" s="690">
        <v>254</v>
      </c>
      <c r="B19" t="s" s="691">
        <v>207</v>
      </c>
      <c r="C19" t="s" s="691">
        <v>216</v>
      </c>
      <c r="D19" s="692">
        <v>57</v>
      </c>
      <c r="E19" t="s" s="691">
        <v>336</v>
      </c>
      <c r="F19" s="692">
        <v>1</v>
      </c>
      <c r="G19" s="189"/>
      <c r="H19" s="189"/>
      <c r="I19" s="189"/>
      <c r="J19" s="189"/>
      <c r="K19" s="189"/>
      <c r="L19" s="68"/>
      <c r="M19" t="s" s="174">
        <v>134</v>
      </c>
      <c r="N19" t="s" s="433">
        <v>135</v>
      </c>
      <c r="O19" s="435">
        <v>3</v>
      </c>
      <c r="P19" s="435">
        <v>2</v>
      </c>
      <c r="Q19" s="435">
        <v>2</v>
      </c>
      <c r="R19" s="435">
        <v>3</v>
      </c>
      <c r="S19" s="435">
        <v>2</v>
      </c>
      <c r="T19" s="435">
        <v>3</v>
      </c>
      <c r="U19" s="435">
        <v>2</v>
      </c>
      <c r="V19" s="435">
        <v>1</v>
      </c>
      <c r="W19" s="435">
        <v>4</v>
      </c>
      <c r="X19" s="435">
        <v>4</v>
      </c>
      <c r="Y19" s="435">
        <v>3</v>
      </c>
      <c r="Z19" s="435">
        <v>2</v>
      </c>
      <c r="AA19" s="435">
        <v>3</v>
      </c>
      <c r="AB19" s="435">
        <v>1</v>
      </c>
      <c r="AC19" s="435">
        <v>1</v>
      </c>
      <c r="AD19" s="435">
        <v>1</v>
      </c>
      <c r="AE19" s="435">
        <v>3</v>
      </c>
      <c r="AF19" s="435">
        <v>4</v>
      </c>
      <c r="AG19" s="435">
        <v>3</v>
      </c>
      <c r="AH19" s="435">
        <v>1</v>
      </c>
      <c r="AI19" s="435">
        <v>3</v>
      </c>
      <c r="AJ19" s="435">
        <v>3</v>
      </c>
      <c r="AK19" s="435">
        <v>2</v>
      </c>
      <c r="AL19" s="435">
        <v>4</v>
      </c>
      <c r="AM19" t="s" s="434">
        <v>278</v>
      </c>
      <c r="AN19" s="435">
        <v>2</v>
      </c>
      <c r="AO19" s="435">
        <v>3</v>
      </c>
      <c r="AP19" s="435">
        <v>2</v>
      </c>
      <c r="AQ19" s="435">
        <v>4</v>
      </c>
      <c r="AR19" s="435">
        <v>3</v>
      </c>
      <c r="AS19" s="435">
        <v>2</v>
      </c>
      <c r="AT19" s="435">
        <v>2</v>
      </c>
      <c r="AU19" s="435">
        <v>2</v>
      </c>
      <c r="AV19" s="435">
        <v>2</v>
      </c>
      <c r="AW19" t="s" s="434">
        <v>278</v>
      </c>
      <c r="AX19" s="435">
        <v>2</v>
      </c>
      <c r="AY19" s="435">
        <v>4</v>
      </c>
      <c r="AZ19" s="435">
        <v>2</v>
      </c>
      <c r="BA19" s="435">
        <v>1</v>
      </c>
      <c r="BB19" s="435">
        <v>1</v>
      </c>
      <c r="BC19" s="435">
        <v>2</v>
      </c>
      <c r="BD19" s="435">
        <v>2</v>
      </c>
      <c r="BE19" s="435">
        <v>2</v>
      </c>
      <c r="BF19" s="435">
        <v>3</v>
      </c>
      <c r="BG19" s="435">
        <v>1</v>
      </c>
      <c r="BH19" s="435">
        <v>2</v>
      </c>
      <c r="BI19" s="435">
        <v>0</v>
      </c>
      <c r="BJ19" s="435">
        <v>1</v>
      </c>
      <c r="BK19" s="435">
        <v>3</v>
      </c>
      <c r="BL19" s="435">
        <v>4</v>
      </c>
      <c r="BM19" s="435">
        <v>2</v>
      </c>
      <c r="BN19" s="435">
        <v>1</v>
      </c>
      <c r="BO19" s="435">
        <v>2</v>
      </c>
      <c r="BP19" s="435">
        <v>4</v>
      </c>
      <c r="BQ19" s="435">
        <v>2</v>
      </c>
      <c r="BR19" s="435">
        <v>3</v>
      </c>
      <c r="BS19" s="435">
        <v>2</v>
      </c>
      <c r="BT19" s="435">
        <v>1</v>
      </c>
      <c r="BU19" s="435">
        <v>4</v>
      </c>
      <c r="BV19" s="435">
        <v>1</v>
      </c>
      <c r="BW19" s="435">
        <v>2</v>
      </c>
      <c r="BX19" s="689"/>
      <c r="BY19" s="700">
        <f>STDEV(O19:BW19)</f>
        <v>1.02139588880113</v>
      </c>
      <c r="BZ19" s="700"/>
    </row>
    <row r="20" ht="17.55" customHeight="1">
      <c r="A20" t="s" s="690">
        <v>299</v>
      </c>
      <c r="B20" t="s" s="691">
        <v>206</v>
      </c>
      <c r="C20" t="s" s="691">
        <v>216</v>
      </c>
      <c r="D20" s="692">
        <v>58</v>
      </c>
      <c r="E20" t="s" s="691">
        <v>336</v>
      </c>
      <c r="F20" s="692">
        <v>1</v>
      </c>
      <c r="G20" s="189"/>
      <c r="H20" s="189"/>
      <c r="I20" s="189"/>
      <c r="J20" s="189"/>
      <c r="K20" s="189"/>
      <c r="L20" s="68"/>
      <c r="M20" s="189"/>
      <c r="N20" t="s" s="433">
        <v>136</v>
      </c>
      <c r="O20" s="435">
        <v>1</v>
      </c>
      <c r="P20" s="435">
        <v>2</v>
      </c>
      <c r="Q20" s="435">
        <v>2</v>
      </c>
      <c r="R20" s="435">
        <v>2</v>
      </c>
      <c r="S20" s="435">
        <v>2</v>
      </c>
      <c r="T20" s="435">
        <v>1</v>
      </c>
      <c r="U20" s="435">
        <v>0</v>
      </c>
      <c r="V20" s="435">
        <v>1</v>
      </c>
      <c r="W20" s="435">
        <v>3</v>
      </c>
      <c r="X20" s="435">
        <v>3</v>
      </c>
      <c r="Y20" s="435">
        <v>0</v>
      </c>
      <c r="Z20" s="435">
        <v>2</v>
      </c>
      <c r="AA20" s="435">
        <v>2</v>
      </c>
      <c r="AB20" s="435">
        <v>2</v>
      </c>
      <c r="AC20" s="435">
        <v>2</v>
      </c>
      <c r="AD20" s="435">
        <v>1</v>
      </c>
      <c r="AE20" s="435">
        <v>1</v>
      </c>
      <c r="AF20" s="435">
        <v>2</v>
      </c>
      <c r="AG20" t="s" s="434">
        <v>278</v>
      </c>
      <c r="AH20" s="435">
        <v>2</v>
      </c>
      <c r="AI20" s="435">
        <v>2</v>
      </c>
      <c r="AJ20" s="435">
        <v>1</v>
      </c>
      <c r="AK20" s="435">
        <v>1</v>
      </c>
      <c r="AL20" s="435">
        <v>3</v>
      </c>
      <c r="AM20" t="s" s="434">
        <v>278</v>
      </c>
      <c r="AN20" s="435">
        <v>3</v>
      </c>
      <c r="AO20" s="435">
        <v>3</v>
      </c>
      <c r="AP20" s="435">
        <v>1</v>
      </c>
      <c r="AQ20" s="435">
        <v>3</v>
      </c>
      <c r="AR20" s="435">
        <v>2</v>
      </c>
      <c r="AS20" s="435">
        <v>0</v>
      </c>
      <c r="AT20" s="435">
        <v>2</v>
      </c>
      <c r="AU20" s="435">
        <v>1</v>
      </c>
      <c r="AV20" s="435">
        <v>2</v>
      </c>
      <c r="AW20" s="435">
        <v>2</v>
      </c>
      <c r="AX20" s="435">
        <v>2</v>
      </c>
      <c r="AY20" s="435">
        <v>2</v>
      </c>
      <c r="AZ20" s="435">
        <v>2</v>
      </c>
      <c r="BA20" s="435">
        <v>2</v>
      </c>
      <c r="BB20" s="435">
        <v>2</v>
      </c>
      <c r="BC20" s="435">
        <v>3</v>
      </c>
      <c r="BD20" s="435">
        <v>2</v>
      </c>
      <c r="BE20" s="435">
        <v>2</v>
      </c>
      <c r="BF20" s="435">
        <v>1</v>
      </c>
      <c r="BG20" s="435">
        <v>2</v>
      </c>
      <c r="BH20" s="435">
        <v>1</v>
      </c>
      <c r="BI20" s="435">
        <v>0</v>
      </c>
      <c r="BJ20" s="435">
        <v>0</v>
      </c>
      <c r="BK20" s="435">
        <v>3</v>
      </c>
      <c r="BL20" s="435">
        <v>4</v>
      </c>
      <c r="BM20" s="435">
        <v>2</v>
      </c>
      <c r="BN20" s="435">
        <v>1</v>
      </c>
      <c r="BO20" s="435">
        <v>1</v>
      </c>
      <c r="BP20" s="435">
        <v>3</v>
      </c>
      <c r="BQ20" s="435">
        <v>2</v>
      </c>
      <c r="BR20" s="435">
        <v>4</v>
      </c>
      <c r="BS20" s="435">
        <v>2</v>
      </c>
      <c r="BT20" s="435">
        <v>2</v>
      </c>
      <c r="BU20" s="435">
        <v>3</v>
      </c>
      <c r="BV20" s="435">
        <v>1</v>
      </c>
      <c r="BW20" t="s" s="434">
        <v>278</v>
      </c>
      <c r="BX20" s="689"/>
      <c r="BY20" s="700">
        <f>STDEV(O20:BW20)</f>
        <v>0.939165942672853</v>
      </c>
      <c r="BZ20" s="700"/>
    </row>
    <row r="21" ht="17.55" customHeight="1">
      <c r="A21" t="s" s="690">
        <v>337</v>
      </c>
      <c r="B21" t="s" s="691">
        <v>206</v>
      </c>
      <c r="C21" t="s" s="691">
        <v>216</v>
      </c>
      <c r="D21" s="692">
        <v>67</v>
      </c>
      <c r="E21" t="s" s="691">
        <v>336</v>
      </c>
      <c r="F21" s="692">
        <v>1</v>
      </c>
      <c r="G21" s="189"/>
      <c r="H21" s="189"/>
      <c r="I21" s="189"/>
      <c r="J21" s="189"/>
      <c r="K21" s="189"/>
      <c r="L21" s="68"/>
      <c r="M21" s="189"/>
      <c r="N21" t="s" s="433">
        <v>137</v>
      </c>
      <c r="O21" s="435">
        <v>2</v>
      </c>
      <c r="P21" s="435">
        <v>2</v>
      </c>
      <c r="Q21" s="435">
        <v>2</v>
      </c>
      <c r="R21" s="435">
        <v>3</v>
      </c>
      <c r="S21" s="435">
        <v>3</v>
      </c>
      <c r="T21" s="435">
        <v>2</v>
      </c>
      <c r="U21" s="435">
        <v>1</v>
      </c>
      <c r="V21" s="435">
        <v>1</v>
      </c>
      <c r="W21" s="435">
        <v>4</v>
      </c>
      <c r="X21" s="435">
        <v>3</v>
      </c>
      <c r="Y21" s="435">
        <v>3</v>
      </c>
      <c r="Z21" s="435">
        <v>3</v>
      </c>
      <c r="AA21" s="435">
        <v>3</v>
      </c>
      <c r="AB21" s="435">
        <v>4</v>
      </c>
      <c r="AC21" s="435">
        <v>1</v>
      </c>
      <c r="AD21" s="435">
        <v>1</v>
      </c>
      <c r="AE21" s="435">
        <v>2</v>
      </c>
      <c r="AF21" s="435">
        <v>4</v>
      </c>
      <c r="AG21" s="435">
        <v>3</v>
      </c>
      <c r="AH21" s="435">
        <v>2</v>
      </c>
      <c r="AI21" s="435">
        <v>3</v>
      </c>
      <c r="AJ21" s="435">
        <v>2</v>
      </c>
      <c r="AK21" s="435">
        <v>2</v>
      </c>
      <c r="AL21" s="435">
        <v>3</v>
      </c>
      <c r="AM21" t="s" s="434">
        <v>278</v>
      </c>
      <c r="AN21" s="435">
        <v>2</v>
      </c>
      <c r="AO21" s="435">
        <v>3</v>
      </c>
      <c r="AP21" s="435">
        <v>2</v>
      </c>
      <c r="AQ21" s="435">
        <v>3</v>
      </c>
      <c r="AR21" s="435">
        <v>3</v>
      </c>
      <c r="AS21" s="435">
        <v>1</v>
      </c>
      <c r="AT21" s="435">
        <v>2</v>
      </c>
      <c r="AU21" s="435">
        <v>1</v>
      </c>
      <c r="AV21" s="435">
        <v>1</v>
      </c>
      <c r="AW21" s="435">
        <v>1</v>
      </c>
      <c r="AX21" s="435">
        <v>2</v>
      </c>
      <c r="AY21" s="435">
        <v>2</v>
      </c>
      <c r="AZ21" s="435">
        <v>2</v>
      </c>
      <c r="BA21" s="435">
        <v>0</v>
      </c>
      <c r="BB21" s="435">
        <v>1</v>
      </c>
      <c r="BC21" s="435">
        <v>2</v>
      </c>
      <c r="BD21" s="435">
        <v>1</v>
      </c>
      <c r="BE21" s="435">
        <v>2</v>
      </c>
      <c r="BF21" s="435">
        <v>3</v>
      </c>
      <c r="BG21" s="435">
        <v>1</v>
      </c>
      <c r="BH21" s="435">
        <v>1</v>
      </c>
      <c r="BI21" s="435">
        <v>0</v>
      </c>
      <c r="BJ21" s="435">
        <v>1</v>
      </c>
      <c r="BK21" s="435">
        <v>2</v>
      </c>
      <c r="BL21" s="435">
        <v>3</v>
      </c>
      <c r="BM21" s="435">
        <v>2</v>
      </c>
      <c r="BN21" s="435">
        <v>2</v>
      </c>
      <c r="BO21" s="435">
        <v>2</v>
      </c>
      <c r="BP21" s="435">
        <v>3</v>
      </c>
      <c r="BQ21" s="435">
        <v>2</v>
      </c>
      <c r="BR21" s="435">
        <v>4</v>
      </c>
      <c r="BS21" s="435">
        <v>1</v>
      </c>
      <c r="BT21" s="435">
        <v>0</v>
      </c>
      <c r="BU21" s="435">
        <v>3</v>
      </c>
      <c r="BV21" s="435">
        <v>1</v>
      </c>
      <c r="BW21" s="435">
        <v>3</v>
      </c>
      <c r="BX21" s="689"/>
      <c r="BY21" s="700">
        <f>STDEV(O21:BW21)</f>
        <v>1.00619549717293</v>
      </c>
      <c r="BZ21" s="700"/>
    </row>
    <row r="22" ht="17.55" customHeight="1">
      <c r="A22" t="s" s="690">
        <v>249</v>
      </c>
      <c r="B22" t="s" s="691">
        <v>206</v>
      </c>
      <c r="C22" t="s" s="691">
        <v>216</v>
      </c>
      <c r="D22" s="692">
        <v>68</v>
      </c>
      <c r="E22" t="s" s="691">
        <v>336</v>
      </c>
      <c r="F22" s="692">
        <v>1</v>
      </c>
      <c r="G22" s="190"/>
      <c r="H22" s="190"/>
      <c r="I22" s="190"/>
      <c r="J22" s="190"/>
      <c r="K22" s="190"/>
      <c r="L22" s="68"/>
      <c r="M22" s="190"/>
      <c r="N22" t="s" s="423">
        <v>114</v>
      </c>
      <c r="O22" s="424">
        <f>MEDIAN(O19:O21)</f>
        <v>2</v>
      </c>
      <c r="P22" s="424">
        <f>MEDIAN(P19:P21)</f>
        <v>2</v>
      </c>
      <c r="Q22" s="424">
        <f>MEDIAN(Q19:Q21)</f>
        <v>2</v>
      </c>
      <c r="R22" s="424">
        <f>MEDIAN(R19:R21)</f>
        <v>3</v>
      </c>
      <c r="S22" s="424">
        <f>MEDIAN(S19:S21)</f>
        <v>2</v>
      </c>
      <c r="T22" s="424">
        <f>MEDIAN(T19:T21)</f>
        <v>2</v>
      </c>
      <c r="U22" s="424">
        <f>MEDIAN(U19:U21)</f>
        <v>1</v>
      </c>
      <c r="V22" s="424">
        <f>MEDIAN(V19:V21)</f>
        <v>1</v>
      </c>
      <c r="W22" s="424">
        <f>MEDIAN(W19:W21)</f>
        <v>4</v>
      </c>
      <c r="X22" s="424">
        <f>MEDIAN(X19:X21)</f>
        <v>3</v>
      </c>
      <c r="Y22" s="424">
        <f>MEDIAN(Y19:Y21)</f>
        <v>3</v>
      </c>
      <c r="Z22" s="424">
        <f>MEDIAN(Z19:Z21)</f>
        <v>2</v>
      </c>
      <c r="AA22" s="424">
        <f>MEDIAN(AA19:AA21)</f>
        <v>3</v>
      </c>
      <c r="AB22" s="424">
        <f>MEDIAN(AB19:AB21)</f>
        <v>2</v>
      </c>
      <c r="AC22" s="424">
        <f>MEDIAN(AC19:AC21)</f>
        <v>1</v>
      </c>
      <c r="AD22" s="424">
        <f>MEDIAN(AD19:AD21)</f>
        <v>1</v>
      </c>
      <c r="AE22" s="424">
        <f>MEDIAN(AE19:AE21)</f>
        <v>2</v>
      </c>
      <c r="AF22" s="424">
        <f>MEDIAN(AF19:AF21)</f>
        <v>4</v>
      </c>
      <c r="AG22" s="424">
        <f>MEDIAN(AG19:AG21)</f>
        <v>3</v>
      </c>
      <c r="AH22" s="424">
        <f>MEDIAN(AH19:AH21)</f>
        <v>2</v>
      </c>
      <c r="AI22" s="424">
        <f>MEDIAN(AI19:AI21)</f>
        <v>3</v>
      </c>
      <c r="AJ22" s="424">
        <f>MEDIAN(AJ19:AJ21)</f>
        <v>2</v>
      </c>
      <c r="AK22" s="424">
        <f>MEDIAN(AK19:AK21)</f>
        <v>2</v>
      </c>
      <c r="AL22" s="424">
        <f>MEDIAN(AL19:AL21)</f>
        <v>3</v>
      </c>
      <c r="AM22" s="424">
        <f>MEDIAN(AM19:AM21)</f>
      </c>
      <c r="AN22" s="424">
        <f>MEDIAN(AN19:AN21)</f>
        <v>2</v>
      </c>
      <c r="AO22" s="424">
        <f>MEDIAN(AO19:AO21)</f>
        <v>3</v>
      </c>
      <c r="AP22" s="424">
        <f>MEDIAN(AP19:AP21)</f>
        <v>2</v>
      </c>
      <c r="AQ22" s="424">
        <f>MEDIAN(AQ19:AQ21)</f>
        <v>3</v>
      </c>
      <c r="AR22" s="424">
        <f>MEDIAN(AR19:AR21)</f>
        <v>3</v>
      </c>
      <c r="AS22" s="424">
        <f>MEDIAN(AS19:AS21)</f>
        <v>1</v>
      </c>
      <c r="AT22" s="424">
        <f>MEDIAN(AT19:AT21)</f>
        <v>2</v>
      </c>
      <c r="AU22" s="424">
        <f>MEDIAN(AU19:AU21)</f>
        <v>1</v>
      </c>
      <c r="AV22" s="424">
        <f>MEDIAN(AV19:AV21)</f>
        <v>2</v>
      </c>
      <c r="AW22" s="424">
        <f>MEDIAN(AW19:AW21)</f>
        <v>1.5</v>
      </c>
      <c r="AX22" s="424">
        <f>MEDIAN(AX19:AX21)</f>
        <v>2</v>
      </c>
      <c r="AY22" s="424">
        <f>MEDIAN(AY19:AY21)</f>
        <v>2</v>
      </c>
      <c r="AZ22" s="424">
        <f>MEDIAN(AZ19:AZ21)</f>
        <v>2</v>
      </c>
      <c r="BA22" s="424">
        <f>MEDIAN(BA19:BA21)</f>
        <v>1</v>
      </c>
      <c r="BB22" s="424">
        <f>MEDIAN(BB19:BB21)</f>
        <v>1</v>
      </c>
      <c r="BC22" s="424">
        <f>MEDIAN(BC19:BC21)</f>
        <v>2</v>
      </c>
      <c r="BD22" s="424">
        <f>MEDIAN(BD19:BD21)</f>
        <v>2</v>
      </c>
      <c r="BE22" s="424">
        <f>MEDIAN(BE19:BE21)</f>
        <v>2</v>
      </c>
      <c r="BF22" s="424">
        <f>MEDIAN(BF19:BF21)</f>
        <v>3</v>
      </c>
      <c r="BG22" s="424">
        <f>MEDIAN(BG19:BG21)</f>
        <v>1</v>
      </c>
      <c r="BH22" s="424">
        <f>MEDIAN(BH19:BH21)</f>
        <v>1</v>
      </c>
      <c r="BI22" s="424">
        <f>MEDIAN(BI19:BI21)</f>
        <v>0</v>
      </c>
      <c r="BJ22" s="424">
        <f>MEDIAN(BJ19:BJ21)</f>
        <v>1</v>
      </c>
      <c r="BK22" s="424">
        <f>MEDIAN(BK19:BK21)</f>
        <v>3</v>
      </c>
      <c r="BL22" s="424">
        <f>MEDIAN(BL19:BL21)</f>
        <v>4</v>
      </c>
      <c r="BM22" s="424">
        <f>MEDIAN(BM19:BM21)</f>
        <v>2</v>
      </c>
      <c r="BN22" s="424">
        <f>MEDIAN(BN19:BN21)</f>
        <v>1</v>
      </c>
      <c r="BO22" s="424">
        <f>MEDIAN(BO19:BO21)</f>
        <v>2</v>
      </c>
      <c r="BP22" s="424">
        <f>MEDIAN(BP19:BP21)</f>
        <v>3</v>
      </c>
      <c r="BQ22" s="424">
        <f>MEDIAN(BQ19:BQ21)</f>
        <v>2</v>
      </c>
      <c r="BR22" s="424">
        <f>MEDIAN(BR19:BR21)</f>
        <v>4</v>
      </c>
      <c r="BS22" s="424">
        <f>MEDIAN(BS19:BS21)</f>
        <v>2</v>
      </c>
      <c r="BT22" s="424">
        <f>MEDIAN(BT19:BT21)</f>
        <v>1</v>
      </c>
      <c r="BU22" s="424">
        <f>MEDIAN(BU19:BU21)</f>
        <v>3</v>
      </c>
      <c r="BV22" s="424">
        <f>MEDIAN(BV19:BV21)</f>
        <v>1</v>
      </c>
      <c r="BW22" s="424">
        <f>MEDIAN(BW19:BW21)</f>
        <v>2.5</v>
      </c>
      <c r="BX22" s="689"/>
      <c r="BY22" s="700"/>
      <c r="BZ22" s="700"/>
    </row>
    <row r="23" ht="17.55" customHeight="1">
      <c r="A23" t="s" s="282">
        <v>263</v>
      </c>
      <c r="B23" t="s" s="651">
        <v>208</v>
      </c>
      <c r="C23" t="s" s="651">
        <v>214</v>
      </c>
      <c r="D23" s="462">
        <v>22</v>
      </c>
      <c r="E23" t="s" s="651">
        <v>334</v>
      </c>
      <c r="F23" s="462">
        <v>1</v>
      </c>
      <c r="G23" s="652">
        <f>MEDIAN(D23:D38)</f>
        <v>43</v>
      </c>
      <c r="H23" t="s" s="701">
        <v>335</v>
      </c>
      <c r="I23" s="652">
        <f>D38-D23</f>
        <v>41</v>
      </c>
      <c r="J23" s="653">
        <f>I23*100/76</f>
        <v>53.9473684210526</v>
      </c>
      <c r="K23" s="653">
        <f>STDEV(D23:D38)</f>
        <v>13.5941163743731</v>
      </c>
      <c r="L23" s="465"/>
      <c r="M23" t="s" s="191">
        <v>138</v>
      </c>
      <c r="N23" t="s" s="439">
        <v>139</v>
      </c>
      <c r="O23" s="440">
        <v>3</v>
      </c>
      <c r="P23" s="440">
        <v>4</v>
      </c>
      <c r="Q23" s="440">
        <v>1</v>
      </c>
      <c r="R23" s="440">
        <v>2</v>
      </c>
      <c r="S23" s="440">
        <v>4</v>
      </c>
      <c r="T23" s="440">
        <v>3</v>
      </c>
      <c r="U23" s="440">
        <v>3</v>
      </c>
      <c r="V23" s="440">
        <v>2</v>
      </c>
      <c r="W23" s="440">
        <v>4</v>
      </c>
      <c r="X23" s="440">
        <v>3</v>
      </c>
      <c r="Y23" s="198">
        <v>2</v>
      </c>
      <c r="Z23" t="s" s="441">
        <v>278</v>
      </c>
      <c r="AA23" s="440">
        <v>3</v>
      </c>
      <c r="AB23" s="440">
        <v>4</v>
      </c>
      <c r="AC23" s="440">
        <v>3</v>
      </c>
      <c r="AD23" s="198">
        <v>3</v>
      </c>
      <c r="AE23" s="440">
        <v>2</v>
      </c>
      <c r="AF23" s="440">
        <v>4</v>
      </c>
      <c r="AG23" s="440">
        <v>3</v>
      </c>
      <c r="AH23" s="440">
        <v>2</v>
      </c>
      <c r="AI23" s="440">
        <v>2</v>
      </c>
      <c r="AJ23" s="440">
        <v>2</v>
      </c>
      <c r="AK23" s="440">
        <v>3</v>
      </c>
      <c r="AL23" s="440">
        <v>4</v>
      </c>
      <c r="AM23" s="440">
        <v>3</v>
      </c>
      <c r="AN23" s="440">
        <v>3</v>
      </c>
      <c r="AO23" s="440">
        <v>4</v>
      </c>
      <c r="AP23" s="440">
        <v>3</v>
      </c>
      <c r="AQ23" s="440">
        <v>3</v>
      </c>
      <c r="AR23" s="440">
        <v>3</v>
      </c>
      <c r="AS23" s="198">
        <v>1</v>
      </c>
      <c r="AT23" s="440">
        <v>2</v>
      </c>
      <c r="AU23" s="440">
        <v>1</v>
      </c>
      <c r="AV23" s="440">
        <v>3</v>
      </c>
      <c r="AW23" s="440">
        <v>0</v>
      </c>
      <c r="AX23" s="440">
        <v>2</v>
      </c>
      <c r="AY23" s="440">
        <v>3</v>
      </c>
      <c r="AZ23" s="440">
        <v>2</v>
      </c>
      <c r="BA23" s="440">
        <v>1</v>
      </c>
      <c r="BB23" s="440">
        <v>1</v>
      </c>
      <c r="BC23" s="440">
        <v>3</v>
      </c>
      <c r="BD23" s="440">
        <v>1</v>
      </c>
      <c r="BE23" s="440">
        <v>2</v>
      </c>
      <c r="BF23" s="440">
        <v>2</v>
      </c>
      <c r="BG23" s="440">
        <v>2</v>
      </c>
      <c r="BH23" s="440">
        <v>1</v>
      </c>
      <c r="BI23" s="440">
        <v>2</v>
      </c>
      <c r="BJ23" s="440">
        <v>1</v>
      </c>
      <c r="BK23" s="440">
        <v>2</v>
      </c>
      <c r="BL23" s="440">
        <v>3</v>
      </c>
      <c r="BM23" s="440">
        <v>3</v>
      </c>
      <c r="BN23" s="440">
        <v>2</v>
      </c>
      <c r="BO23" s="440">
        <v>1</v>
      </c>
      <c r="BP23" t="s" s="441">
        <v>278</v>
      </c>
      <c r="BQ23" s="440">
        <v>2</v>
      </c>
      <c r="BR23" s="440">
        <v>4</v>
      </c>
      <c r="BS23" s="440">
        <v>1</v>
      </c>
      <c r="BT23" s="440">
        <v>1</v>
      </c>
      <c r="BU23" s="440">
        <v>4</v>
      </c>
      <c r="BV23" s="440">
        <v>2</v>
      </c>
      <c r="BW23" s="440">
        <v>3</v>
      </c>
      <c r="BX23" s="689"/>
      <c r="BY23" s="700">
        <f>STDEV(O23:BW23)</f>
        <v>1.02053721198789</v>
      </c>
      <c r="BZ23" s="700"/>
    </row>
    <row r="24" ht="17.55" customHeight="1">
      <c r="A24" t="s" s="282">
        <v>234</v>
      </c>
      <c r="B24" t="s" s="651">
        <v>206</v>
      </c>
      <c r="C24" t="s" s="651">
        <v>214</v>
      </c>
      <c r="D24" s="462">
        <v>23</v>
      </c>
      <c r="E24" t="s" s="651">
        <v>334</v>
      </c>
      <c r="F24" s="462">
        <v>1</v>
      </c>
      <c r="G24" s="189"/>
      <c r="H24" s="189"/>
      <c r="I24" s="189"/>
      <c r="J24" s="189"/>
      <c r="K24" s="189"/>
      <c r="L24" s="68"/>
      <c r="M24" s="189"/>
      <c r="N24" t="s" s="439">
        <v>140</v>
      </c>
      <c r="O24" s="440">
        <v>3</v>
      </c>
      <c r="P24" s="440">
        <v>3</v>
      </c>
      <c r="Q24" s="440">
        <v>1</v>
      </c>
      <c r="R24" s="440">
        <v>3</v>
      </c>
      <c r="S24" t="s" s="441">
        <v>278</v>
      </c>
      <c r="T24" s="440">
        <v>3</v>
      </c>
      <c r="U24" s="440">
        <v>3</v>
      </c>
      <c r="V24" s="440">
        <v>0</v>
      </c>
      <c r="W24" s="440">
        <v>1</v>
      </c>
      <c r="X24" s="440">
        <v>3</v>
      </c>
      <c r="Y24" s="198">
        <v>2</v>
      </c>
      <c r="Z24" s="440">
        <v>2</v>
      </c>
      <c r="AA24" s="440">
        <v>3</v>
      </c>
      <c r="AB24" s="440">
        <v>3</v>
      </c>
      <c r="AC24" s="440">
        <v>2</v>
      </c>
      <c r="AD24" s="198">
        <v>2</v>
      </c>
      <c r="AE24" s="440">
        <v>1</v>
      </c>
      <c r="AF24" s="440">
        <v>3</v>
      </c>
      <c r="AG24" s="440">
        <v>3</v>
      </c>
      <c r="AH24" s="440">
        <v>2</v>
      </c>
      <c r="AI24" s="440">
        <v>3</v>
      </c>
      <c r="AJ24" s="440">
        <v>2</v>
      </c>
      <c r="AK24" s="440">
        <v>1</v>
      </c>
      <c r="AL24" s="440">
        <v>4</v>
      </c>
      <c r="AM24" s="440">
        <v>2</v>
      </c>
      <c r="AN24" s="440">
        <v>3</v>
      </c>
      <c r="AO24" s="440">
        <v>3</v>
      </c>
      <c r="AP24" s="440">
        <v>3</v>
      </c>
      <c r="AQ24" s="440">
        <v>3</v>
      </c>
      <c r="AR24" s="440">
        <v>2</v>
      </c>
      <c r="AS24" s="198">
        <v>1</v>
      </c>
      <c r="AT24" s="440">
        <v>1</v>
      </c>
      <c r="AU24" s="440">
        <v>2</v>
      </c>
      <c r="AV24" s="440">
        <v>3</v>
      </c>
      <c r="AW24" t="s" s="441">
        <v>278</v>
      </c>
      <c r="AX24" s="440">
        <v>2</v>
      </c>
      <c r="AY24" s="440">
        <v>1</v>
      </c>
      <c r="AZ24" s="440">
        <v>3</v>
      </c>
      <c r="BA24" t="s" s="441">
        <v>278</v>
      </c>
      <c r="BB24" s="440">
        <v>1</v>
      </c>
      <c r="BC24" s="440">
        <v>2</v>
      </c>
      <c r="BD24" s="440">
        <v>1</v>
      </c>
      <c r="BE24" s="440">
        <v>3</v>
      </c>
      <c r="BF24" s="440">
        <v>2</v>
      </c>
      <c r="BG24" s="440">
        <v>1</v>
      </c>
      <c r="BH24" s="440">
        <v>2</v>
      </c>
      <c r="BI24" s="440">
        <v>1</v>
      </c>
      <c r="BJ24" s="440">
        <v>1</v>
      </c>
      <c r="BK24" t="s" s="441">
        <v>278</v>
      </c>
      <c r="BL24" s="440">
        <v>1</v>
      </c>
      <c r="BM24" s="440">
        <v>3</v>
      </c>
      <c r="BN24" s="440">
        <v>2</v>
      </c>
      <c r="BO24" s="440">
        <v>2</v>
      </c>
      <c r="BP24" s="440">
        <v>1</v>
      </c>
      <c r="BQ24" s="440">
        <v>2</v>
      </c>
      <c r="BR24" s="440">
        <v>4</v>
      </c>
      <c r="BS24" s="440">
        <v>1</v>
      </c>
      <c r="BT24" t="s" s="441">
        <v>278</v>
      </c>
      <c r="BU24" t="s" s="441">
        <v>278</v>
      </c>
      <c r="BV24" s="440">
        <v>1</v>
      </c>
      <c r="BW24" s="440">
        <v>2</v>
      </c>
      <c r="BX24" s="689"/>
      <c r="BY24" s="700">
        <f>STDEV(O24:BW24)</f>
        <v>0.928414165097055</v>
      </c>
      <c r="BZ24" s="700"/>
    </row>
    <row r="25" ht="17.55" customHeight="1">
      <c r="A25" t="s" s="282">
        <v>265</v>
      </c>
      <c r="B25" t="s" s="651">
        <v>212</v>
      </c>
      <c r="C25" t="s" s="651">
        <v>214</v>
      </c>
      <c r="D25" s="462">
        <v>26</v>
      </c>
      <c r="E25" t="s" s="651">
        <v>334</v>
      </c>
      <c r="F25" s="462">
        <v>1</v>
      </c>
      <c r="G25" s="189"/>
      <c r="H25" s="189"/>
      <c r="I25" s="189"/>
      <c r="J25" s="189"/>
      <c r="K25" s="189"/>
      <c r="L25" s="68"/>
      <c r="M25" s="189"/>
      <c r="N25" t="s" s="439">
        <v>142</v>
      </c>
      <c r="O25" s="440">
        <v>2</v>
      </c>
      <c r="P25" s="440">
        <v>1</v>
      </c>
      <c r="Q25" s="440">
        <v>1</v>
      </c>
      <c r="R25" s="440">
        <v>3</v>
      </c>
      <c r="S25" t="s" s="441">
        <v>278</v>
      </c>
      <c r="T25" s="440">
        <v>2</v>
      </c>
      <c r="U25" t="s" s="441">
        <v>282</v>
      </c>
      <c r="V25" s="440">
        <v>1</v>
      </c>
      <c r="W25" s="440">
        <v>1</v>
      </c>
      <c r="X25" s="440">
        <v>4</v>
      </c>
      <c r="Y25" s="198">
        <v>2</v>
      </c>
      <c r="Z25" s="440">
        <v>1</v>
      </c>
      <c r="AA25" s="440">
        <v>3</v>
      </c>
      <c r="AB25" s="440">
        <v>2</v>
      </c>
      <c r="AC25" s="440">
        <v>2</v>
      </c>
      <c r="AD25" s="198">
        <v>2</v>
      </c>
      <c r="AE25" s="440">
        <v>2</v>
      </c>
      <c r="AF25" s="440">
        <v>4</v>
      </c>
      <c r="AG25" s="440">
        <v>2</v>
      </c>
      <c r="AH25" s="440">
        <v>1</v>
      </c>
      <c r="AI25" s="440">
        <v>3</v>
      </c>
      <c r="AJ25" t="s" s="441">
        <v>278</v>
      </c>
      <c r="AK25" s="440">
        <v>1</v>
      </c>
      <c r="AL25" s="440">
        <v>3</v>
      </c>
      <c r="AM25" t="s" s="441">
        <v>278</v>
      </c>
      <c r="AN25" s="440">
        <v>2</v>
      </c>
      <c r="AO25" s="440">
        <v>2</v>
      </c>
      <c r="AP25" s="440">
        <v>2</v>
      </c>
      <c r="AQ25" s="440">
        <v>3</v>
      </c>
      <c r="AR25" s="440">
        <v>3</v>
      </c>
      <c r="AS25" s="198">
        <v>0</v>
      </c>
      <c r="AT25" s="440">
        <v>1</v>
      </c>
      <c r="AU25" s="440">
        <v>0</v>
      </c>
      <c r="AV25" s="440">
        <v>2</v>
      </c>
      <c r="AW25" s="440">
        <v>0</v>
      </c>
      <c r="AX25" s="440">
        <v>0</v>
      </c>
      <c r="AY25" s="440">
        <v>2</v>
      </c>
      <c r="AZ25" s="440">
        <v>3</v>
      </c>
      <c r="BA25" t="s" s="441">
        <v>278</v>
      </c>
      <c r="BB25" s="440">
        <v>0</v>
      </c>
      <c r="BC25" s="440">
        <v>3</v>
      </c>
      <c r="BD25" s="440">
        <v>0</v>
      </c>
      <c r="BE25" s="440">
        <v>2</v>
      </c>
      <c r="BF25" t="s" s="441">
        <v>278</v>
      </c>
      <c r="BG25" s="440">
        <v>2</v>
      </c>
      <c r="BH25" t="s" s="441">
        <v>278</v>
      </c>
      <c r="BI25" s="440">
        <v>0</v>
      </c>
      <c r="BJ25" s="440">
        <v>1</v>
      </c>
      <c r="BK25" s="440">
        <v>2</v>
      </c>
      <c r="BL25" s="440">
        <v>4</v>
      </c>
      <c r="BM25" s="440">
        <v>1</v>
      </c>
      <c r="BN25" s="440">
        <v>3</v>
      </c>
      <c r="BO25" s="440">
        <v>3</v>
      </c>
      <c r="BP25" s="440">
        <v>0</v>
      </c>
      <c r="BQ25" s="440">
        <v>2</v>
      </c>
      <c r="BR25" s="440">
        <v>3</v>
      </c>
      <c r="BS25" s="440">
        <v>1</v>
      </c>
      <c r="BT25" s="440">
        <v>1</v>
      </c>
      <c r="BU25" s="440">
        <v>2</v>
      </c>
      <c r="BV25" s="440">
        <v>1</v>
      </c>
      <c r="BW25" s="440">
        <v>2</v>
      </c>
      <c r="BX25" s="689"/>
      <c r="BY25" s="700">
        <f>STDEV(O25:BW25)</f>
        <v>1.1102722200054</v>
      </c>
      <c r="BZ25" s="700"/>
    </row>
    <row r="26" ht="17.55" customHeight="1">
      <c r="A26" t="s" s="282">
        <v>271</v>
      </c>
      <c r="B26" t="s" s="651">
        <v>212</v>
      </c>
      <c r="C26" t="s" s="651">
        <v>214</v>
      </c>
      <c r="D26" s="462">
        <v>29</v>
      </c>
      <c r="E26" t="s" s="651">
        <v>334</v>
      </c>
      <c r="F26" s="462">
        <v>1</v>
      </c>
      <c r="G26" s="189"/>
      <c r="H26" s="189"/>
      <c r="I26" s="189"/>
      <c r="J26" s="189"/>
      <c r="K26" s="189"/>
      <c r="L26" s="68"/>
      <c r="M26" s="190"/>
      <c r="N26" t="s" s="423">
        <v>114</v>
      </c>
      <c r="O26" s="424">
        <f>MEDIAN(O23:O25)</f>
        <v>3</v>
      </c>
      <c r="P26" s="424">
        <f>MEDIAN(P23:P25)</f>
        <v>3</v>
      </c>
      <c r="Q26" s="424">
        <f>MEDIAN(Q23:Q25)</f>
        <v>1</v>
      </c>
      <c r="R26" s="424">
        <f>MEDIAN(R23:R25)</f>
        <v>3</v>
      </c>
      <c r="S26" s="424">
        <f>MEDIAN(S23:S25)</f>
        <v>4</v>
      </c>
      <c r="T26" s="424">
        <f>MEDIAN(T23:T25)</f>
        <v>3</v>
      </c>
      <c r="U26" s="424">
        <f>MEDIAN(U23:U25)</f>
        <v>3</v>
      </c>
      <c r="V26" s="424">
        <f>MEDIAN(V23:V25)</f>
        <v>1</v>
      </c>
      <c r="W26" s="424">
        <f>MEDIAN(W23:W25)</f>
        <v>1</v>
      </c>
      <c r="X26" s="424">
        <f>MEDIAN(X23:X25)</f>
        <v>3</v>
      </c>
      <c r="Y26" s="424">
        <f>MEDIAN(Y23:Y25)</f>
        <v>2</v>
      </c>
      <c r="Z26" s="424">
        <f>MEDIAN(Z23:Z25)</f>
        <v>1.5</v>
      </c>
      <c r="AA26" s="424">
        <f>MEDIAN(AA23:AA25)</f>
        <v>3</v>
      </c>
      <c r="AB26" s="424">
        <f>MEDIAN(AB23:AB25)</f>
        <v>3</v>
      </c>
      <c r="AC26" s="424">
        <f>MEDIAN(AC23:AC25)</f>
        <v>2</v>
      </c>
      <c r="AD26" s="424">
        <f>MEDIAN(AD23:AD25)</f>
        <v>2</v>
      </c>
      <c r="AE26" s="424">
        <f>MEDIAN(AE23:AE25)</f>
        <v>2</v>
      </c>
      <c r="AF26" s="424">
        <f>MEDIAN(AF23:AF25)</f>
        <v>4</v>
      </c>
      <c r="AG26" s="424">
        <f>MEDIAN(AG23:AG25)</f>
        <v>3</v>
      </c>
      <c r="AH26" s="424">
        <f>MEDIAN(AH23:AH25)</f>
        <v>2</v>
      </c>
      <c r="AI26" s="424">
        <f>MEDIAN(AI23:AI25)</f>
        <v>3</v>
      </c>
      <c r="AJ26" s="424">
        <f>MEDIAN(AJ23:AJ25)</f>
        <v>2</v>
      </c>
      <c r="AK26" s="424">
        <f>MEDIAN(AK23:AK25)</f>
        <v>1</v>
      </c>
      <c r="AL26" s="424">
        <f>MEDIAN(AL23:AL25)</f>
        <v>4</v>
      </c>
      <c r="AM26" s="424">
        <f>MEDIAN(AM23:AM25)</f>
        <v>2.5</v>
      </c>
      <c r="AN26" s="424">
        <f>MEDIAN(AN23:AN25)</f>
        <v>3</v>
      </c>
      <c r="AO26" s="424">
        <f>MEDIAN(AO23:AO25)</f>
        <v>3</v>
      </c>
      <c r="AP26" s="424">
        <f>MEDIAN(AP23:AP25)</f>
        <v>3</v>
      </c>
      <c r="AQ26" s="424">
        <f>MEDIAN(AQ23:AQ25)</f>
        <v>3</v>
      </c>
      <c r="AR26" s="424">
        <f>MEDIAN(AR23:AR25)</f>
        <v>3</v>
      </c>
      <c r="AS26" s="424">
        <f>MEDIAN(AS23:AS25)</f>
        <v>1</v>
      </c>
      <c r="AT26" s="424">
        <f>MEDIAN(AT23:AT25)</f>
        <v>1</v>
      </c>
      <c r="AU26" s="424">
        <f>MEDIAN(AU23:AU25)</f>
        <v>1</v>
      </c>
      <c r="AV26" s="424">
        <f>MEDIAN(AV23:AV25)</f>
        <v>3</v>
      </c>
      <c r="AW26" s="424">
        <f>MEDIAN(AW23:AW25)</f>
        <v>0</v>
      </c>
      <c r="AX26" s="424">
        <f>MEDIAN(AX23:AX25)</f>
        <v>2</v>
      </c>
      <c r="AY26" s="424">
        <f>MEDIAN(AY23:AY25)</f>
        <v>2</v>
      </c>
      <c r="AZ26" s="424">
        <f>MEDIAN(AZ23:AZ25)</f>
        <v>3</v>
      </c>
      <c r="BA26" s="424">
        <f>MEDIAN(BA23:BA25)</f>
        <v>1</v>
      </c>
      <c r="BB26" s="424">
        <f>MEDIAN(BB23:BB25)</f>
        <v>1</v>
      </c>
      <c r="BC26" s="424">
        <f>MEDIAN(BC23:BC25)</f>
        <v>3</v>
      </c>
      <c r="BD26" s="424">
        <f>MEDIAN(BD23:BD25)</f>
        <v>1</v>
      </c>
      <c r="BE26" s="424">
        <f>MEDIAN(BE23:BE25)</f>
        <v>2</v>
      </c>
      <c r="BF26" s="424">
        <f>MEDIAN(BF23:BF25)</f>
        <v>2</v>
      </c>
      <c r="BG26" s="424">
        <f>MEDIAN(BG23:BG25)</f>
        <v>2</v>
      </c>
      <c r="BH26" s="424">
        <f>MEDIAN(BH23:BH25)</f>
        <v>1.5</v>
      </c>
      <c r="BI26" s="424">
        <f>MEDIAN(BI23:BI25)</f>
        <v>1</v>
      </c>
      <c r="BJ26" s="424">
        <f>MEDIAN(BJ23:BJ25)</f>
        <v>1</v>
      </c>
      <c r="BK26" s="424">
        <f>MEDIAN(BK23:BK25)</f>
        <v>2</v>
      </c>
      <c r="BL26" s="424">
        <f>MEDIAN(BL23:BL25)</f>
        <v>3</v>
      </c>
      <c r="BM26" s="424">
        <f>MEDIAN(BM23:BM25)</f>
        <v>3</v>
      </c>
      <c r="BN26" s="424">
        <f>MEDIAN(BN23:BN25)</f>
        <v>2</v>
      </c>
      <c r="BO26" s="424">
        <f>MEDIAN(BO23:BO25)</f>
        <v>2</v>
      </c>
      <c r="BP26" s="424">
        <f>MEDIAN(BP23:BP25)</f>
        <v>0.5</v>
      </c>
      <c r="BQ26" s="424">
        <f>MEDIAN(BQ23:BQ25)</f>
        <v>2</v>
      </c>
      <c r="BR26" s="424">
        <f>MEDIAN(BR23:BR25)</f>
        <v>4</v>
      </c>
      <c r="BS26" s="424">
        <f>MEDIAN(BS23:BS25)</f>
        <v>1</v>
      </c>
      <c r="BT26" s="424">
        <f>MEDIAN(BT23:BT25)</f>
        <v>1</v>
      </c>
      <c r="BU26" s="424">
        <f>MEDIAN(BU23:BU25)</f>
        <v>3</v>
      </c>
      <c r="BV26" s="424">
        <f>MEDIAN(BV23:BV25)</f>
        <v>1</v>
      </c>
      <c r="BW26" s="424">
        <f>MEDIAN(BW23:BW25)</f>
        <v>2</v>
      </c>
      <c r="BX26" s="689"/>
      <c r="BY26" s="700"/>
      <c r="BZ26" s="700"/>
    </row>
    <row r="27" ht="17.55" customHeight="1">
      <c r="A27" t="s" s="282">
        <v>230</v>
      </c>
      <c r="B27" t="s" s="651">
        <v>209</v>
      </c>
      <c r="C27" t="s" s="651">
        <v>214</v>
      </c>
      <c r="D27" s="462">
        <v>33</v>
      </c>
      <c r="E27" t="s" s="651">
        <v>334</v>
      </c>
      <c r="F27" s="462">
        <v>1</v>
      </c>
      <c r="G27" s="189"/>
      <c r="H27" s="189"/>
      <c r="I27" s="189"/>
      <c r="J27" s="189"/>
      <c r="K27" s="189"/>
      <c r="L27" s="68"/>
      <c r="M27" t="s" s="207">
        <v>144</v>
      </c>
      <c r="N27" t="s" s="447">
        <v>145</v>
      </c>
      <c r="O27" s="448">
        <v>2</v>
      </c>
      <c r="P27" s="448">
        <v>1</v>
      </c>
      <c r="Q27" s="448">
        <v>0</v>
      </c>
      <c r="R27" s="448">
        <v>3</v>
      </c>
      <c r="S27" s="448">
        <v>2</v>
      </c>
      <c r="T27" s="448">
        <v>2</v>
      </c>
      <c r="U27" s="448">
        <v>1</v>
      </c>
      <c r="V27" s="448">
        <v>1</v>
      </c>
      <c r="W27" s="448">
        <v>1</v>
      </c>
      <c r="X27" s="448">
        <v>4</v>
      </c>
      <c r="Y27" s="448">
        <v>3</v>
      </c>
      <c r="Z27" s="448">
        <v>1</v>
      </c>
      <c r="AA27" s="448">
        <v>2</v>
      </c>
      <c r="AB27" s="448">
        <v>2</v>
      </c>
      <c r="AC27" t="s" s="451">
        <v>278</v>
      </c>
      <c r="AD27" s="448">
        <v>1</v>
      </c>
      <c r="AE27" s="448">
        <v>1</v>
      </c>
      <c r="AF27" s="448">
        <v>4</v>
      </c>
      <c r="AG27" s="448">
        <v>2</v>
      </c>
      <c r="AH27" s="448">
        <v>0</v>
      </c>
      <c r="AI27" s="448">
        <v>3</v>
      </c>
      <c r="AJ27" s="448">
        <v>1</v>
      </c>
      <c r="AK27" s="448">
        <v>0</v>
      </c>
      <c r="AL27" s="448">
        <v>3</v>
      </c>
      <c r="AM27" s="448">
        <v>0</v>
      </c>
      <c r="AN27" s="448">
        <v>2</v>
      </c>
      <c r="AO27" s="448">
        <v>1</v>
      </c>
      <c r="AP27" s="448">
        <v>2</v>
      </c>
      <c r="AQ27" s="448">
        <v>4</v>
      </c>
      <c r="AR27" s="448">
        <v>3</v>
      </c>
      <c r="AS27" s="448">
        <v>1</v>
      </c>
      <c r="AT27" s="448">
        <v>0</v>
      </c>
      <c r="AU27" s="448">
        <v>1</v>
      </c>
      <c r="AV27" s="448">
        <v>2</v>
      </c>
      <c r="AW27" s="448">
        <v>0</v>
      </c>
      <c r="AX27" s="448">
        <v>1</v>
      </c>
      <c r="AY27" s="448">
        <v>2</v>
      </c>
      <c r="AZ27" s="448">
        <v>2</v>
      </c>
      <c r="BA27" s="448">
        <v>0</v>
      </c>
      <c r="BB27" s="448">
        <v>1</v>
      </c>
      <c r="BC27" s="448">
        <v>2</v>
      </c>
      <c r="BD27" s="448">
        <v>0</v>
      </c>
      <c r="BE27" s="448">
        <v>1</v>
      </c>
      <c r="BF27" s="448">
        <v>1</v>
      </c>
      <c r="BG27" s="448">
        <v>1</v>
      </c>
      <c r="BH27" s="448">
        <v>1</v>
      </c>
      <c r="BI27" s="448">
        <v>0</v>
      </c>
      <c r="BJ27" s="448">
        <v>0</v>
      </c>
      <c r="BK27" s="448">
        <v>3</v>
      </c>
      <c r="BL27" t="s" s="451">
        <v>278</v>
      </c>
      <c r="BM27" s="448">
        <v>1</v>
      </c>
      <c r="BN27" s="448">
        <v>2</v>
      </c>
      <c r="BO27" s="448">
        <v>2</v>
      </c>
      <c r="BP27" s="448">
        <v>0</v>
      </c>
      <c r="BQ27" s="448">
        <v>2</v>
      </c>
      <c r="BR27" s="448">
        <v>3</v>
      </c>
      <c r="BS27" s="448">
        <v>0</v>
      </c>
      <c r="BT27" s="448">
        <v>0</v>
      </c>
      <c r="BU27" t="s" s="451">
        <v>278</v>
      </c>
      <c r="BV27" s="448">
        <v>0</v>
      </c>
      <c r="BW27" s="448">
        <v>1</v>
      </c>
      <c r="BX27" s="689"/>
      <c r="BY27" s="700">
        <f>STDEV(O27:BW27)</f>
        <v>1.1399366365681</v>
      </c>
      <c r="BZ27" s="700"/>
    </row>
    <row r="28" ht="17.55" customHeight="1">
      <c r="A28" t="s" s="282">
        <v>218</v>
      </c>
      <c r="B28" t="s" s="651">
        <v>207</v>
      </c>
      <c r="C28" t="s" s="651">
        <v>214</v>
      </c>
      <c r="D28" s="462">
        <v>33</v>
      </c>
      <c r="E28" t="s" s="651">
        <v>334</v>
      </c>
      <c r="F28" s="462">
        <v>1</v>
      </c>
      <c r="G28" s="189"/>
      <c r="H28" s="189"/>
      <c r="I28" s="189"/>
      <c r="J28" s="189"/>
      <c r="K28" s="189"/>
      <c r="L28" s="68"/>
      <c r="M28" s="189"/>
      <c r="N28" t="s" s="454">
        <v>146</v>
      </c>
      <c r="O28" s="448">
        <v>2</v>
      </c>
      <c r="P28" s="448">
        <v>0</v>
      </c>
      <c r="Q28" s="448">
        <v>1</v>
      </c>
      <c r="R28" s="448">
        <v>2</v>
      </c>
      <c r="S28" s="448">
        <v>2</v>
      </c>
      <c r="T28" s="448">
        <v>2</v>
      </c>
      <c r="U28" s="448">
        <v>1</v>
      </c>
      <c r="V28" s="448">
        <v>1</v>
      </c>
      <c r="W28" t="s" s="451">
        <v>278</v>
      </c>
      <c r="X28" s="448">
        <v>2</v>
      </c>
      <c r="Y28" s="448">
        <v>1</v>
      </c>
      <c r="Z28" s="448">
        <v>0</v>
      </c>
      <c r="AA28" s="448">
        <v>2</v>
      </c>
      <c r="AB28" s="448">
        <v>1</v>
      </c>
      <c r="AC28" s="448">
        <v>1</v>
      </c>
      <c r="AD28" s="448">
        <v>0</v>
      </c>
      <c r="AE28" s="448">
        <v>1</v>
      </c>
      <c r="AF28" s="448">
        <v>3</v>
      </c>
      <c r="AG28" s="448">
        <v>3</v>
      </c>
      <c r="AH28" s="448">
        <v>1</v>
      </c>
      <c r="AI28" s="448">
        <v>2</v>
      </c>
      <c r="AJ28" s="448">
        <v>0</v>
      </c>
      <c r="AK28" s="448">
        <v>0</v>
      </c>
      <c r="AL28" s="448">
        <v>3</v>
      </c>
      <c r="AM28" s="448">
        <v>0</v>
      </c>
      <c r="AN28" s="448">
        <v>1</v>
      </c>
      <c r="AO28" s="448">
        <v>4</v>
      </c>
      <c r="AP28" s="448">
        <v>2</v>
      </c>
      <c r="AQ28" s="448">
        <v>2</v>
      </c>
      <c r="AR28" s="448">
        <v>1</v>
      </c>
      <c r="AS28" s="448">
        <v>0</v>
      </c>
      <c r="AT28" s="448">
        <v>2</v>
      </c>
      <c r="AU28" s="448">
        <v>1</v>
      </c>
      <c r="AV28" s="448">
        <v>1</v>
      </c>
      <c r="AW28" s="448">
        <v>0</v>
      </c>
      <c r="AX28" s="448">
        <v>0</v>
      </c>
      <c r="AY28" t="s" s="451">
        <v>278</v>
      </c>
      <c r="AZ28" s="448">
        <v>2</v>
      </c>
      <c r="BA28" s="448">
        <v>0</v>
      </c>
      <c r="BB28" s="448">
        <v>0</v>
      </c>
      <c r="BC28" s="448">
        <v>1</v>
      </c>
      <c r="BD28" s="448">
        <v>0</v>
      </c>
      <c r="BE28" s="448">
        <v>1</v>
      </c>
      <c r="BF28" s="448">
        <v>0</v>
      </c>
      <c r="BG28" s="448">
        <v>1</v>
      </c>
      <c r="BH28" s="448">
        <v>0</v>
      </c>
      <c r="BI28" s="448">
        <v>0</v>
      </c>
      <c r="BJ28" s="448">
        <v>0</v>
      </c>
      <c r="BK28" s="448">
        <v>2</v>
      </c>
      <c r="BL28" s="448">
        <v>3</v>
      </c>
      <c r="BM28" s="448">
        <v>2</v>
      </c>
      <c r="BN28" s="448">
        <v>1</v>
      </c>
      <c r="BO28" s="448">
        <v>2</v>
      </c>
      <c r="BP28" s="448">
        <v>3</v>
      </c>
      <c r="BQ28" s="448">
        <v>1</v>
      </c>
      <c r="BR28" s="448">
        <v>3</v>
      </c>
      <c r="BS28" s="448">
        <v>0</v>
      </c>
      <c r="BT28" s="448">
        <v>0</v>
      </c>
      <c r="BU28" t="s" s="451">
        <v>278</v>
      </c>
      <c r="BV28" s="448">
        <v>1</v>
      </c>
      <c r="BW28" s="448">
        <v>0</v>
      </c>
      <c r="BX28" s="689"/>
      <c r="BY28" s="700">
        <f>STDEV(O28:BW28)</f>
        <v>1.06190710656079</v>
      </c>
      <c r="BZ28" s="700"/>
    </row>
    <row r="29" ht="17.55" customHeight="1">
      <c r="A29" t="s" s="282">
        <v>228</v>
      </c>
      <c r="B29" t="s" s="651">
        <v>211</v>
      </c>
      <c r="C29" t="s" s="651">
        <v>214</v>
      </c>
      <c r="D29" s="462">
        <v>36</v>
      </c>
      <c r="E29" t="s" s="651">
        <v>334</v>
      </c>
      <c r="F29" s="462">
        <v>1</v>
      </c>
      <c r="G29" s="189"/>
      <c r="H29" s="189"/>
      <c r="I29" s="189"/>
      <c r="J29" s="189"/>
      <c r="K29" s="189"/>
      <c r="L29" s="68"/>
      <c r="M29" s="189"/>
      <c r="N29" t="s" s="454">
        <v>147</v>
      </c>
      <c r="O29" s="448">
        <v>3</v>
      </c>
      <c r="P29" s="448">
        <v>2</v>
      </c>
      <c r="Q29" s="448">
        <v>0</v>
      </c>
      <c r="R29" s="448">
        <v>3</v>
      </c>
      <c r="S29" s="448">
        <v>3</v>
      </c>
      <c r="T29" s="448">
        <v>3</v>
      </c>
      <c r="U29" s="448">
        <v>3</v>
      </c>
      <c r="V29" s="448">
        <v>2</v>
      </c>
      <c r="W29" s="448">
        <v>3</v>
      </c>
      <c r="X29" s="448">
        <v>4</v>
      </c>
      <c r="Y29" s="448">
        <v>3</v>
      </c>
      <c r="Z29" s="448">
        <v>4</v>
      </c>
      <c r="AA29" s="448">
        <v>3</v>
      </c>
      <c r="AB29" s="448">
        <v>3</v>
      </c>
      <c r="AC29" s="448">
        <v>3</v>
      </c>
      <c r="AD29" s="448">
        <v>3</v>
      </c>
      <c r="AE29" s="448">
        <v>2</v>
      </c>
      <c r="AF29" s="448">
        <v>2</v>
      </c>
      <c r="AG29" s="448">
        <v>3</v>
      </c>
      <c r="AH29" s="448">
        <v>2</v>
      </c>
      <c r="AI29" s="448">
        <v>3</v>
      </c>
      <c r="AJ29" s="448">
        <v>2</v>
      </c>
      <c r="AK29" s="448">
        <v>4</v>
      </c>
      <c r="AL29" s="448">
        <v>3</v>
      </c>
      <c r="AM29" s="448">
        <v>4</v>
      </c>
      <c r="AN29" s="448">
        <v>2</v>
      </c>
      <c r="AO29" s="448">
        <v>2</v>
      </c>
      <c r="AP29" s="448">
        <v>3</v>
      </c>
      <c r="AQ29" s="448">
        <v>4</v>
      </c>
      <c r="AR29" s="448">
        <v>3</v>
      </c>
      <c r="AS29" s="448">
        <v>2</v>
      </c>
      <c r="AT29" s="448">
        <v>0</v>
      </c>
      <c r="AU29" s="448">
        <v>2</v>
      </c>
      <c r="AV29" s="448">
        <v>3</v>
      </c>
      <c r="AW29" s="448">
        <v>1</v>
      </c>
      <c r="AX29" s="448">
        <v>1</v>
      </c>
      <c r="AY29" s="448">
        <v>3</v>
      </c>
      <c r="AZ29" s="448">
        <v>3</v>
      </c>
      <c r="BA29" s="448">
        <v>2</v>
      </c>
      <c r="BB29" s="448">
        <v>2</v>
      </c>
      <c r="BC29" s="448">
        <v>3</v>
      </c>
      <c r="BD29" s="448">
        <v>1</v>
      </c>
      <c r="BE29" s="448">
        <v>3</v>
      </c>
      <c r="BF29" s="448">
        <v>1</v>
      </c>
      <c r="BG29" s="448">
        <v>2</v>
      </c>
      <c r="BH29" s="448">
        <v>1</v>
      </c>
      <c r="BI29" s="448">
        <v>2</v>
      </c>
      <c r="BJ29" s="448">
        <v>2</v>
      </c>
      <c r="BK29" s="448">
        <v>2</v>
      </c>
      <c r="BL29" s="448">
        <v>2</v>
      </c>
      <c r="BM29" s="448">
        <v>3</v>
      </c>
      <c r="BN29" s="448">
        <v>3</v>
      </c>
      <c r="BO29" s="448">
        <v>2</v>
      </c>
      <c r="BP29" s="448">
        <v>3</v>
      </c>
      <c r="BQ29" s="448">
        <v>4</v>
      </c>
      <c r="BR29" s="448">
        <v>4</v>
      </c>
      <c r="BS29" s="448">
        <v>2</v>
      </c>
      <c r="BT29" s="448">
        <v>3</v>
      </c>
      <c r="BU29" s="448">
        <v>1</v>
      </c>
      <c r="BV29" s="448">
        <v>1</v>
      </c>
      <c r="BW29" s="448">
        <v>4</v>
      </c>
      <c r="BX29" s="689"/>
      <c r="BY29" s="700">
        <f>STDEV(O29:BW29)</f>
        <v>0.976779586526939</v>
      </c>
      <c r="BZ29" s="700"/>
    </row>
    <row r="30" ht="17.55" customHeight="1">
      <c r="A30" t="s" s="282">
        <v>275</v>
      </c>
      <c r="B30" t="s" s="651">
        <v>209</v>
      </c>
      <c r="C30" t="s" s="651">
        <v>214</v>
      </c>
      <c r="D30" s="462">
        <v>42</v>
      </c>
      <c r="E30" t="s" s="651">
        <v>335</v>
      </c>
      <c r="F30" s="462">
        <v>1</v>
      </c>
      <c r="G30" s="189"/>
      <c r="H30" s="189"/>
      <c r="I30" s="189"/>
      <c r="J30" s="189"/>
      <c r="K30" s="189"/>
      <c r="L30" s="68"/>
      <c r="M30" s="190"/>
      <c r="N30" t="s" s="423">
        <v>114</v>
      </c>
      <c r="O30" s="424">
        <f>MEDIAN(O27:O29)</f>
        <v>2</v>
      </c>
      <c r="P30" s="424">
        <f>MEDIAN(P27:P29)</f>
        <v>1</v>
      </c>
      <c r="Q30" s="424">
        <f>MEDIAN(Q27:Q29)</f>
        <v>0</v>
      </c>
      <c r="R30" s="424">
        <f>MEDIAN(R27:R29)</f>
        <v>3</v>
      </c>
      <c r="S30" s="424">
        <f>MEDIAN(S27:S29)</f>
        <v>2</v>
      </c>
      <c r="T30" s="424">
        <f>MEDIAN(T27:T29)</f>
        <v>2</v>
      </c>
      <c r="U30" s="424">
        <f>MEDIAN(U27:U29)</f>
        <v>1</v>
      </c>
      <c r="V30" s="424">
        <f>MEDIAN(V27:V29)</f>
        <v>1</v>
      </c>
      <c r="W30" s="424">
        <f>MEDIAN(W27:W29)</f>
        <v>2</v>
      </c>
      <c r="X30" s="424">
        <f>MEDIAN(X27:X29)</f>
        <v>4</v>
      </c>
      <c r="Y30" s="424">
        <f>MEDIAN(Y27:Y29)</f>
        <v>3</v>
      </c>
      <c r="Z30" s="424">
        <f>MEDIAN(Z27:Z29)</f>
        <v>1</v>
      </c>
      <c r="AA30" s="424">
        <f>MEDIAN(AA27:AA29)</f>
        <v>2</v>
      </c>
      <c r="AB30" s="424">
        <f>MEDIAN(AB27:AB29)</f>
        <v>2</v>
      </c>
      <c r="AC30" s="424">
        <f>MEDIAN(AC27:AC29)</f>
        <v>2</v>
      </c>
      <c r="AD30" s="424">
        <f>MEDIAN(AD27:AD29)</f>
        <v>1</v>
      </c>
      <c r="AE30" s="424">
        <f>MEDIAN(AE27:AE29)</f>
        <v>1</v>
      </c>
      <c r="AF30" s="424">
        <f>MEDIAN(AF27:AF29)</f>
        <v>3</v>
      </c>
      <c r="AG30" s="424">
        <f>MEDIAN(AG27:AG29)</f>
        <v>3</v>
      </c>
      <c r="AH30" s="424">
        <f>MEDIAN(AH27:AH29)</f>
        <v>1</v>
      </c>
      <c r="AI30" s="424">
        <f>MEDIAN(AI27:AI29)</f>
        <v>3</v>
      </c>
      <c r="AJ30" s="424">
        <f>MEDIAN(AJ27:AJ29)</f>
        <v>1</v>
      </c>
      <c r="AK30" s="424">
        <f>MEDIAN(AK27:AK29)</f>
        <v>0</v>
      </c>
      <c r="AL30" s="424">
        <f>MEDIAN(AL27:AL29)</f>
        <v>3</v>
      </c>
      <c r="AM30" s="424">
        <f>MEDIAN(AM27:AM29)</f>
        <v>0</v>
      </c>
      <c r="AN30" s="424">
        <f>MEDIAN(AN27:AN29)</f>
        <v>2</v>
      </c>
      <c r="AO30" s="424">
        <f>MEDIAN(AO27:AO29)</f>
        <v>2</v>
      </c>
      <c r="AP30" s="424">
        <f>MEDIAN(AP27:AP29)</f>
        <v>2</v>
      </c>
      <c r="AQ30" s="424">
        <f>MEDIAN(AQ27:AQ29)</f>
        <v>4</v>
      </c>
      <c r="AR30" s="424">
        <f>MEDIAN(AR27:AR29)</f>
        <v>3</v>
      </c>
      <c r="AS30" s="424">
        <f>MEDIAN(AS27:AS29)</f>
        <v>1</v>
      </c>
      <c r="AT30" s="424">
        <f>MEDIAN(AT27:AT29)</f>
        <v>0</v>
      </c>
      <c r="AU30" s="424">
        <f>MEDIAN(AU27:AU29)</f>
        <v>1</v>
      </c>
      <c r="AV30" s="424">
        <f>MEDIAN(AV27:AV29)</f>
        <v>2</v>
      </c>
      <c r="AW30" s="424">
        <f>MEDIAN(AW27:AW29)</f>
        <v>0</v>
      </c>
      <c r="AX30" s="424">
        <f>MEDIAN(AX27:AX29)</f>
        <v>1</v>
      </c>
      <c r="AY30" s="424">
        <f>MEDIAN(AY27:AY29)</f>
        <v>2.5</v>
      </c>
      <c r="AZ30" s="424">
        <f>MEDIAN(AZ27:AZ29)</f>
        <v>2</v>
      </c>
      <c r="BA30" s="424">
        <f>MEDIAN(BA27:BA29)</f>
        <v>0</v>
      </c>
      <c r="BB30" s="424">
        <f>MEDIAN(BB27:BB29)</f>
        <v>1</v>
      </c>
      <c r="BC30" s="424">
        <f>MEDIAN(BC27:BC29)</f>
        <v>2</v>
      </c>
      <c r="BD30" s="424">
        <f>MEDIAN(BD27:BD29)</f>
        <v>0</v>
      </c>
      <c r="BE30" s="424">
        <f>MEDIAN(BE27:BE29)</f>
        <v>1</v>
      </c>
      <c r="BF30" s="424">
        <f>MEDIAN(BF27:BF29)</f>
        <v>1</v>
      </c>
      <c r="BG30" s="424">
        <f>MEDIAN(BG27:BG29)</f>
        <v>1</v>
      </c>
      <c r="BH30" s="424">
        <f>MEDIAN(BH27:BH29)</f>
        <v>1</v>
      </c>
      <c r="BI30" s="424">
        <f>MEDIAN(BI27:BI29)</f>
        <v>0</v>
      </c>
      <c r="BJ30" s="424">
        <f>MEDIAN(BJ27:BJ29)</f>
        <v>0</v>
      </c>
      <c r="BK30" s="424">
        <f>MEDIAN(BK27:BK29)</f>
        <v>2</v>
      </c>
      <c r="BL30" s="424">
        <f>MEDIAN(BL27:BL29)</f>
        <v>2.5</v>
      </c>
      <c r="BM30" s="424">
        <f>MEDIAN(BM27:BM29)</f>
        <v>2</v>
      </c>
      <c r="BN30" s="424">
        <f>MEDIAN(BN27:BN29)</f>
        <v>2</v>
      </c>
      <c r="BO30" s="424">
        <f>MEDIAN(BO27:BO29)</f>
        <v>2</v>
      </c>
      <c r="BP30" s="424">
        <f>MEDIAN(BP27:BP29)</f>
        <v>3</v>
      </c>
      <c r="BQ30" s="424">
        <f>MEDIAN(BQ27:BQ29)</f>
        <v>2</v>
      </c>
      <c r="BR30" s="424">
        <f>MEDIAN(BR27:BR29)</f>
        <v>3</v>
      </c>
      <c r="BS30" s="424">
        <f>MEDIAN(BS27:BS29)</f>
        <v>0</v>
      </c>
      <c r="BT30" s="424">
        <f>MEDIAN(BT27:BT29)</f>
        <v>0</v>
      </c>
      <c r="BU30" s="424">
        <f>MEDIAN(BU27:BU29)</f>
        <v>1</v>
      </c>
      <c r="BV30" s="424">
        <f>MEDIAN(BV27:BV29)</f>
        <v>1</v>
      </c>
      <c r="BW30" s="424">
        <f>MEDIAN(BW27:BW29)</f>
        <v>1</v>
      </c>
      <c r="BX30" s="689"/>
      <c r="BY30" s="700"/>
      <c r="BZ30" s="700"/>
    </row>
    <row r="31" ht="17.55" customHeight="1">
      <c r="A31" t="s" s="282">
        <v>236</v>
      </c>
      <c r="B31" t="s" s="651">
        <v>212</v>
      </c>
      <c r="C31" t="s" s="651">
        <v>214</v>
      </c>
      <c r="D31" s="462">
        <v>44</v>
      </c>
      <c r="E31" t="s" s="651">
        <v>335</v>
      </c>
      <c r="F31" s="462">
        <v>1</v>
      </c>
      <c r="G31" s="189"/>
      <c r="H31" s="189"/>
      <c r="I31" s="189"/>
      <c r="J31" s="189"/>
      <c r="K31" s="189"/>
      <c r="L31" s="68"/>
      <c r="M31" t="s" s="218">
        <v>148</v>
      </c>
      <c r="N31" t="s" s="455">
        <v>149</v>
      </c>
      <c r="O31" s="456">
        <v>2</v>
      </c>
      <c r="P31" s="456">
        <v>1</v>
      </c>
      <c r="Q31" s="456">
        <v>0</v>
      </c>
      <c r="R31" s="456">
        <v>4</v>
      </c>
      <c r="S31" s="456">
        <v>4</v>
      </c>
      <c r="T31" s="456">
        <v>2</v>
      </c>
      <c r="U31" s="456">
        <v>2</v>
      </c>
      <c r="V31" s="456">
        <v>2</v>
      </c>
      <c r="W31" s="456">
        <v>4</v>
      </c>
      <c r="X31" s="456">
        <v>4</v>
      </c>
      <c r="Y31" s="456">
        <v>1</v>
      </c>
      <c r="Z31" s="456">
        <v>3</v>
      </c>
      <c r="AA31" s="456">
        <v>4</v>
      </c>
      <c r="AB31" s="456">
        <v>3</v>
      </c>
      <c r="AC31" s="456">
        <v>2</v>
      </c>
      <c r="AD31" s="456">
        <v>1</v>
      </c>
      <c r="AE31" s="456">
        <v>0</v>
      </c>
      <c r="AF31" s="456">
        <v>4</v>
      </c>
      <c r="AG31" s="456">
        <v>3</v>
      </c>
      <c r="AH31" s="456">
        <v>2</v>
      </c>
      <c r="AI31" s="456">
        <v>4</v>
      </c>
      <c r="AJ31" s="456">
        <v>1</v>
      </c>
      <c r="AK31" s="456">
        <v>3</v>
      </c>
      <c r="AL31" s="456">
        <v>3</v>
      </c>
      <c r="AM31" s="456">
        <v>0</v>
      </c>
      <c r="AN31" s="456">
        <v>1</v>
      </c>
      <c r="AO31" s="456">
        <v>3</v>
      </c>
      <c r="AP31" s="456">
        <v>4</v>
      </c>
      <c r="AQ31" s="456">
        <v>4</v>
      </c>
      <c r="AR31" s="456">
        <v>2</v>
      </c>
      <c r="AS31" s="456">
        <v>0</v>
      </c>
      <c r="AT31" s="456">
        <v>1</v>
      </c>
      <c r="AU31" s="456">
        <v>2</v>
      </c>
      <c r="AV31" s="456">
        <v>2</v>
      </c>
      <c r="AW31" s="456">
        <v>1</v>
      </c>
      <c r="AX31" s="456">
        <v>0</v>
      </c>
      <c r="AY31" s="456">
        <v>4</v>
      </c>
      <c r="AZ31" s="456">
        <v>4</v>
      </c>
      <c r="BA31" s="456">
        <v>1</v>
      </c>
      <c r="BB31" s="456">
        <v>2</v>
      </c>
      <c r="BC31" s="456">
        <v>4</v>
      </c>
      <c r="BD31" s="456">
        <v>0</v>
      </c>
      <c r="BE31" s="456">
        <v>2</v>
      </c>
      <c r="BF31" s="456">
        <v>1</v>
      </c>
      <c r="BG31" s="456">
        <v>1</v>
      </c>
      <c r="BH31" s="456">
        <v>1</v>
      </c>
      <c r="BI31" s="456">
        <v>0</v>
      </c>
      <c r="BJ31" s="456">
        <v>0</v>
      </c>
      <c r="BK31" s="456">
        <v>1</v>
      </c>
      <c r="BL31" s="456">
        <v>4</v>
      </c>
      <c r="BM31" s="456">
        <v>4</v>
      </c>
      <c r="BN31" s="456">
        <v>4</v>
      </c>
      <c r="BO31" s="456">
        <v>4</v>
      </c>
      <c r="BP31" s="456">
        <v>1</v>
      </c>
      <c r="BQ31" s="456">
        <v>2</v>
      </c>
      <c r="BR31" s="456">
        <v>4</v>
      </c>
      <c r="BS31" s="456">
        <v>1</v>
      </c>
      <c r="BT31" s="456">
        <v>1</v>
      </c>
      <c r="BU31" s="456">
        <v>1</v>
      </c>
      <c r="BV31" s="456">
        <v>0</v>
      </c>
      <c r="BW31" s="456">
        <v>2</v>
      </c>
      <c r="BX31" s="689"/>
      <c r="BY31" s="700">
        <f>STDEV(O31:BW31)</f>
        <v>1.4457399262752</v>
      </c>
      <c r="BZ31" s="700"/>
    </row>
    <row r="32" ht="17.55" customHeight="1">
      <c r="A32" t="s" s="282">
        <v>262</v>
      </c>
      <c r="B32" t="s" s="651">
        <v>211</v>
      </c>
      <c r="C32" t="s" s="651">
        <v>214</v>
      </c>
      <c r="D32" s="462">
        <v>47</v>
      </c>
      <c r="E32" t="s" s="651">
        <v>335</v>
      </c>
      <c r="F32" s="462">
        <v>1</v>
      </c>
      <c r="G32" s="189"/>
      <c r="H32" s="189"/>
      <c r="I32" s="189"/>
      <c r="J32" s="189"/>
      <c r="K32" s="189"/>
      <c r="L32" s="68"/>
      <c r="M32" s="189"/>
      <c r="N32" t="s" s="455">
        <v>150</v>
      </c>
      <c r="O32" s="456">
        <v>1</v>
      </c>
      <c r="P32" s="456">
        <v>1</v>
      </c>
      <c r="Q32" t="s" s="459">
        <v>278</v>
      </c>
      <c r="R32" s="456">
        <v>3</v>
      </c>
      <c r="S32" s="456">
        <v>2</v>
      </c>
      <c r="T32" s="456">
        <v>1</v>
      </c>
      <c r="U32" s="456">
        <v>1</v>
      </c>
      <c r="V32" t="s" s="459">
        <v>278</v>
      </c>
      <c r="W32" s="456">
        <v>4</v>
      </c>
      <c r="X32" s="456">
        <v>3</v>
      </c>
      <c r="Y32" s="456">
        <v>0</v>
      </c>
      <c r="Z32" s="456">
        <v>1</v>
      </c>
      <c r="AA32" s="456">
        <v>3</v>
      </c>
      <c r="AB32" s="456">
        <v>2</v>
      </c>
      <c r="AC32" s="456">
        <v>1</v>
      </c>
      <c r="AD32" s="456">
        <v>1</v>
      </c>
      <c r="AE32" s="456">
        <v>0</v>
      </c>
      <c r="AF32" s="456">
        <v>4</v>
      </c>
      <c r="AG32" s="456">
        <v>2</v>
      </c>
      <c r="AH32" s="456">
        <v>2</v>
      </c>
      <c r="AI32" s="456">
        <v>3</v>
      </c>
      <c r="AJ32" s="456">
        <v>0</v>
      </c>
      <c r="AK32" s="456">
        <v>0</v>
      </c>
      <c r="AL32" s="456">
        <v>3</v>
      </c>
      <c r="AM32" s="456">
        <v>1</v>
      </c>
      <c r="AN32" s="456">
        <v>1</v>
      </c>
      <c r="AO32" s="456">
        <v>3</v>
      </c>
      <c r="AP32" s="456">
        <v>4</v>
      </c>
      <c r="AQ32" s="456">
        <v>3</v>
      </c>
      <c r="AR32" s="456">
        <v>1</v>
      </c>
      <c r="AS32" s="456">
        <v>0</v>
      </c>
      <c r="AT32" t="s" s="459">
        <v>278</v>
      </c>
      <c r="AU32" s="456">
        <v>0</v>
      </c>
      <c r="AV32" s="456">
        <v>1</v>
      </c>
      <c r="AW32" s="456">
        <v>1</v>
      </c>
      <c r="AX32" s="456">
        <v>1</v>
      </c>
      <c r="AY32" s="456">
        <v>3</v>
      </c>
      <c r="AZ32" s="456">
        <v>3</v>
      </c>
      <c r="BA32" s="456">
        <v>0</v>
      </c>
      <c r="BB32" s="456">
        <v>2</v>
      </c>
      <c r="BC32" s="456">
        <v>2</v>
      </c>
      <c r="BD32" t="s" s="459">
        <v>278</v>
      </c>
      <c r="BE32" s="456">
        <v>2</v>
      </c>
      <c r="BF32" s="456">
        <v>0</v>
      </c>
      <c r="BG32" s="456">
        <v>1</v>
      </c>
      <c r="BH32" s="456">
        <v>0</v>
      </c>
      <c r="BI32" s="456">
        <v>0</v>
      </c>
      <c r="BJ32" s="456">
        <v>0</v>
      </c>
      <c r="BK32" s="456">
        <v>3</v>
      </c>
      <c r="BL32" s="456">
        <v>3</v>
      </c>
      <c r="BM32" s="456">
        <v>3</v>
      </c>
      <c r="BN32" s="456">
        <v>1</v>
      </c>
      <c r="BO32" s="456">
        <v>3</v>
      </c>
      <c r="BP32" s="456">
        <v>0</v>
      </c>
      <c r="BQ32" s="456">
        <v>2</v>
      </c>
      <c r="BR32" s="456">
        <v>3</v>
      </c>
      <c r="BS32" s="456">
        <v>1</v>
      </c>
      <c r="BT32" s="456">
        <v>0</v>
      </c>
      <c r="BU32" s="456">
        <v>0</v>
      </c>
      <c r="BV32" s="456">
        <v>0</v>
      </c>
      <c r="BW32" s="456">
        <v>0</v>
      </c>
      <c r="BX32" s="689"/>
      <c r="BY32" s="700">
        <f>STDEV(O32:BW32)</f>
        <v>1.28344969039282</v>
      </c>
      <c r="BZ32" s="700"/>
    </row>
    <row r="33" ht="17.55" customHeight="1">
      <c r="A33" t="s" s="282">
        <v>223</v>
      </c>
      <c r="B33" t="s" s="651">
        <v>210</v>
      </c>
      <c r="C33" t="s" s="651">
        <v>214</v>
      </c>
      <c r="D33" s="462">
        <v>49</v>
      </c>
      <c r="E33" t="s" s="651">
        <v>335</v>
      </c>
      <c r="F33" s="462">
        <v>1</v>
      </c>
      <c r="G33" s="189"/>
      <c r="H33" s="189"/>
      <c r="I33" s="189"/>
      <c r="J33" s="189"/>
      <c r="K33" s="189"/>
      <c r="L33" s="68"/>
      <c r="M33" s="189"/>
      <c r="N33" t="s" s="455">
        <v>151</v>
      </c>
      <c r="O33" s="456">
        <v>3</v>
      </c>
      <c r="P33" s="456">
        <v>0</v>
      </c>
      <c r="Q33" t="s" s="459">
        <v>278</v>
      </c>
      <c r="R33" s="456">
        <v>2</v>
      </c>
      <c r="S33" s="456">
        <v>2</v>
      </c>
      <c r="T33" s="456">
        <v>1</v>
      </c>
      <c r="U33" s="456">
        <v>1</v>
      </c>
      <c r="V33" s="456">
        <v>0</v>
      </c>
      <c r="W33" s="456">
        <v>4</v>
      </c>
      <c r="X33" s="456">
        <v>4</v>
      </c>
      <c r="Y33" s="456">
        <v>0</v>
      </c>
      <c r="Z33" s="456">
        <v>1</v>
      </c>
      <c r="AA33" s="456">
        <v>2</v>
      </c>
      <c r="AB33" t="s" s="459">
        <v>278</v>
      </c>
      <c r="AC33" s="456">
        <v>1</v>
      </c>
      <c r="AD33" s="456">
        <v>0</v>
      </c>
      <c r="AE33" s="456">
        <v>0</v>
      </c>
      <c r="AF33" s="456">
        <v>4</v>
      </c>
      <c r="AG33" s="456">
        <v>2</v>
      </c>
      <c r="AH33" s="456">
        <v>2</v>
      </c>
      <c r="AI33" s="456">
        <v>2</v>
      </c>
      <c r="AJ33" s="456">
        <v>1</v>
      </c>
      <c r="AK33" s="456">
        <v>1</v>
      </c>
      <c r="AL33" s="456">
        <v>2</v>
      </c>
      <c r="AM33" s="456">
        <v>0</v>
      </c>
      <c r="AN33" s="456">
        <v>0</v>
      </c>
      <c r="AO33" s="456">
        <v>3</v>
      </c>
      <c r="AP33" s="456">
        <v>3</v>
      </c>
      <c r="AQ33" s="456">
        <v>2</v>
      </c>
      <c r="AR33" s="456">
        <v>1</v>
      </c>
      <c r="AS33" s="456">
        <v>0</v>
      </c>
      <c r="AT33" t="s" s="459">
        <v>278</v>
      </c>
      <c r="AU33" s="456">
        <v>0</v>
      </c>
      <c r="AV33" s="456">
        <v>0</v>
      </c>
      <c r="AW33" s="456">
        <v>1</v>
      </c>
      <c r="AX33" s="456">
        <v>0</v>
      </c>
      <c r="AY33" s="456">
        <v>1</v>
      </c>
      <c r="AZ33" s="456">
        <v>2</v>
      </c>
      <c r="BA33" s="456">
        <v>0</v>
      </c>
      <c r="BB33" s="456">
        <v>0</v>
      </c>
      <c r="BC33" s="456">
        <v>1</v>
      </c>
      <c r="BD33" s="456">
        <v>0</v>
      </c>
      <c r="BE33" s="456">
        <v>1</v>
      </c>
      <c r="BF33" s="456">
        <v>1</v>
      </c>
      <c r="BG33" s="456">
        <v>0</v>
      </c>
      <c r="BH33" s="456">
        <v>0</v>
      </c>
      <c r="BI33" s="456">
        <v>0</v>
      </c>
      <c r="BJ33" s="456">
        <v>0</v>
      </c>
      <c r="BK33" s="456">
        <v>0</v>
      </c>
      <c r="BL33" s="456">
        <v>3</v>
      </c>
      <c r="BM33" s="456">
        <v>3</v>
      </c>
      <c r="BN33" s="456">
        <v>1</v>
      </c>
      <c r="BO33" s="456">
        <v>2</v>
      </c>
      <c r="BP33" s="456">
        <v>1</v>
      </c>
      <c r="BQ33" s="456">
        <v>1</v>
      </c>
      <c r="BR33" s="456">
        <v>2</v>
      </c>
      <c r="BS33" s="456">
        <v>0</v>
      </c>
      <c r="BT33" s="456">
        <v>0</v>
      </c>
      <c r="BU33" s="456">
        <v>2</v>
      </c>
      <c r="BV33" s="456">
        <v>0</v>
      </c>
      <c r="BW33" s="456">
        <v>1</v>
      </c>
      <c r="BX33" s="689"/>
      <c r="BY33" s="700">
        <f>STDEV(O33:BW33)</f>
        <v>1.1817578957375</v>
      </c>
      <c r="BZ33" s="700"/>
    </row>
    <row r="34" ht="17.55" customHeight="1">
      <c r="A34" t="s" s="282">
        <v>221</v>
      </c>
      <c r="B34" t="s" s="651">
        <v>206</v>
      </c>
      <c r="C34" t="s" s="651">
        <v>214</v>
      </c>
      <c r="D34" s="462">
        <v>52</v>
      </c>
      <c r="E34" t="s" s="651">
        <v>335</v>
      </c>
      <c r="F34" s="462">
        <v>1</v>
      </c>
      <c r="G34" s="189"/>
      <c r="H34" s="189"/>
      <c r="I34" s="189"/>
      <c r="J34" s="189"/>
      <c r="K34" s="189"/>
      <c r="L34" s="68"/>
      <c r="M34" s="190"/>
      <c r="N34" t="s" s="423">
        <v>114</v>
      </c>
      <c r="O34" s="424">
        <f>MEDIAN(O31:O33)</f>
        <v>2</v>
      </c>
      <c r="P34" s="424">
        <f>MEDIAN(P31:P33)</f>
        <v>1</v>
      </c>
      <c r="Q34" s="424">
        <f>MEDIAN(Q31:Q33)</f>
        <v>0</v>
      </c>
      <c r="R34" s="424">
        <f>MEDIAN(R31:R33)</f>
        <v>3</v>
      </c>
      <c r="S34" s="424">
        <f>MEDIAN(S31:S33)</f>
        <v>2</v>
      </c>
      <c r="T34" s="424">
        <f>MEDIAN(T31:T33)</f>
        <v>1</v>
      </c>
      <c r="U34" s="424">
        <f>MEDIAN(U31:U33)</f>
        <v>1</v>
      </c>
      <c r="V34" s="424">
        <f>MEDIAN(V31:V33)</f>
        <v>1</v>
      </c>
      <c r="W34" s="424">
        <f>MEDIAN(W31:W33)</f>
        <v>4</v>
      </c>
      <c r="X34" s="424">
        <f>MEDIAN(X31:X33)</f>
        <v>4</v>
      </c>
      <c r="Y34" s="424">
        <f>MEDIAN(Y31:Y33)</f>
        <v>0</v>
      </c>
      <c r="Z34" s="424">
        <f>MEDIAN(Z31:Z33)</f>
        <v>1</v>
      </c>
      <c r="AA34" s="424">
        <f>MEDIAN(AA31:AA33)</f>
        <v>3</v>
      </c>
      <c r="AB34" s="424">
        <f>MEDIAN(AB31:AB33)</f>
        <v>2.5</v>
      </c>
      <c r="AC34" s="424">
        <f>MEDIAN(AC31:AC33)</f>
        <v>1</v>
      </c>
      <c r="AD34" s="424">
        <f>MEDIAN(AD31:AD33)</f>
        <v>1</v>
      </c>
      <c r="AE34" s="424">
        <f>MEDIAN(AE31:AE33)</f>
        <v>0</v>
      </c>
      <c r="AF34" s="424">
        <f>MEDIAN(AF31:AF33)</f>
        <v>4</v>
      </c>
      <c r="AG34" s="424">
        <f>MEDIAN(AG31:AG33)</f>
        <v>2</v>
      </c>
      <c r="AH34" s="424">
        <f>MEDIAN(AH31:AH33)</f>
        <v>2</v>
      </c>
      <c r="AI34" s="424">
        <f>MEDIAN(AI31:AI33)</f>
        <v>3</v>
      </c>
      <c r="AJ34" s="424">
        <f>MEDIAN(AJ31:AJ33)</f>
        <v>1</v>
      </c>
      <c r="AK34" s="424">
        <f>MEDIAN(AK31:AK33)</f>
        <v>1</v>
      </c>
      <c r="AL34" s="424">
        <f>MEDIAN(AL31:AL33)</f>
        <v>3</v>
      </c>
      <c r="AM34" s="424">
        <f>MEDIAN(AM31:AM33)</f>
        <v>0</v>
      </c>
      <c r="AN34" s="424">
        <f>MEDIAN(AN31:AN33)</f>
        <v>1</v>
      </c>
      <c r="AO34" s="424">
        <f>MEDIAN(AO31:AO33)</f>
        <v>3</v>
      </c>
      <c r="AP34" s="424">
        <f>MEDIAN(AP31:AP33)</f>
        <v>4</v>
      </c>
      <c r="AQ34" s="424">
        <f>MEDIAN(AQ31:AQ33)</f>
        <v>3</v>
      </c>
      <c r="AR34" s="424">
        <f>MEDIAN(AR31:AR33)</f>
        <v>1</v>
      </c>
      <c r="AS34" s="424">
        <f>MEDIAN(AS31:AS33)</f>
        <v>0</v>
      </c>
      <c r="AT34" s="424">
        <f>MEDIAN(AT31:AT33)</f>
        <v>1</v>
      </c>
      <c r="AU34" s="424">
        <f>MEDIAN(AU31:AU33)</f>
        <v>0</v>
      </c>
      <c r="AV34" s="424">
        <f>MEDIAN(AV31:AV33)</f>
        <v>1</v>
      </c>
      <c r="AW34" s="424">
        <f>MEDIAN(AW31:AW33)</f>
        <v>1</v>
      </c>
      <c r="AX34" s="424">
        <f>MEDIAN(AX31:AX33)</f>
        <v>0</v>
      </c>
      <c r="AY34" s="424">
        <f>MEDIAN(AY31:AY33)</f>
        <v>3</v>
      </c>
      <c r="AZ34" s="424">
        <f>MEDIAN(AZ31:AZ33)</f>
        <v>3</v>
      </c>
      <c r="BA34" s="424">
        <f>MEDIAN(BA31:BA33)</f>
        <v>0</v>
      </c>
      <c r="BB34" s="424">
        <f>MEDIAN(BB31:BB33)</f>
        <v>2</v>
      </c>
      <c r="BC34" s="424">
        <f>MEDIAN(BC31:BC33)</f>
        <v>2</v>
      </c>
      <c r="BD34" s="424">
        <f>MEDIAN(BD31:BD33)</f>
        <v>0</v>
      </c>
      <c r="BE34" s="424">
        <f>MEDIAN(BE31:BE33)</f>
        <v>2</v>
      </c>
      <c r="BF34" s="424">
        <f>MEDIAN(BF31:BF33)</f>
        <v>1</v>
      </c>
      <c r="BG34" s="424">
        <f>MEDIAN(BG31:BG33)</f>
        <v>1</v>
      </c>
      <c r="BH34" s="424">
        <f>MEDIAN(BH31:BH33)</f>
        <v>0</v>
      </c>
      <c r="BI34" s="424">
        <f>MEDIAN(BI31:BI33)</f>
        <v>0</v>
      </c>
      <c r="BJ34" s="424">
        <f>MEDIAN(BJ31:BJ33)</f>
        <v>0</v>
      </c>
      <c r="BK34" s="424">
        <f>MEDIAN(BK31:BK33)</f>
        <v>1</v>
      </c>
      <c r="BL34" s="424">
        <f>MEDIAN(BL31:BL33)</f>
        <v>3</v>
      </c>
      <c r="BM34" s="424">
        <f>MEDIAN(BM31:BM33)</f>
        <v>3</v>
      </c>
      <c r="BN34" s="424">
        <f>MEDIAN(BN31:BN33)</f>
        <v>1</v>
      </c>
      <c r="BO34" s="424">
        <f>MEDIAN(BO31:BO33)</f>
        <v>3</v>
      </c>
      <c r="BP34" s="424">
        <f>MEDIAN(BP31:BP33)</f>
        <v>1</v>
      </c>
      <c r="BQ34" s="424">
        <f>MEDIAN(BQ31:BQ33)</f>
        <v>2</v>
      </c>
      <c r="BR34" s="424">
        <f>MEDIAN(BR31:BR33)</f>
        <v>3</v>
      </c>
      <c r="BS34" s="424">
        <f>MEDIAN(BS31:BS33)</f>
        <v>1</v>
      </c>
      <c r="BT34" s="424">
        <f>MEDIAN(BT31:BT33)</f>
        <v>0</v>
      </c>
      <c r="BU34" s="424">
        <f>MEDIAN(BU31:BU33)</f>
        <v>1</v>
      </c>
      <c r="BV34" s="424">
        <f>MEDIAN(BV31:BV33)</f>
        <v>0</v>
      </c>
      <c r="BW34" s="424">
        <f>MEDIAN(BW31:BW33)</f>
        <v>1</v>
      </c>
      <c r="BX34" s="689"/>
      <c r="BY34" s="700"/>
      <c r="BZ34" s="700"/>
    </row>
    <row r="35" ht="17.55" customHeight="1">
      <c r="A35" t="s" s="282">
        <v>240</v>
      </c>
      <c r="B35" t="s" s="651">
        <v>210</v>
      </c>
      <c r="C35" t="s" s="651">
        <v>214</v>
      </c>
      <c r="D35" s="462">
        <v>54</v>
      </c>
      <c r="E35" t="s" s="651">
        <v>335</v>
      </c>
      <c r="F35" s="462">
        <v>1</v>
      </c>
      <c r="G35" s="189"/>
      <c r="H35" s="189"/>
      <c r="I35" s="189"/>
      <c r="J35" s="189"/>
      <c r="K35" s="189"/>
      <c r="L35" s="68"/>
      <c r="M35" s="460"/>
      <c r="N35" t="s" s="461">
        <v>280</v>
      </c>
      <c r="O35" s="233">
        <f>MEDIAN(O10:O13,O15:O17,O19:O21,O23:O25,O27:O29,O31:O33)</f>
        <v>2</v>
      </c>
      <c r="P35" s="233">
        <f>MEDIAN(P10:P13,P15:P17,P19:P21,P23:P25,P27:P29,P31:P33)</f>
        <v>2</v>
      </c>
      <c r="Q35" s="233">
        <f>MEDIAN(Q10:Q13,Q15:Q17,Q19:Q21,Q23:Q25,Q27:Q29,Q31:Q33)</f>
        <v>1</v>
      </c>
      <c r="R35" s="233">
        <f>MEDIAN(R10:R13,R15:R17,R19:R21,R23:R25,R27:R29,R31:R33)</f>
        <v>3</v>
      </c>
      <c r="S35" s="233">
        <f>MEDIAN(S10:S13,S15:S17,S19:S21,S23:S25,S27:S29,S31:S33)</f>
        <v>3</v>
      </c>
      <c r="T35" s="233">
        <f>MEDIAN(T10:T13,T15:T17,T19:T21,T23:T25,T27:T29,T31:T33)</f>
        <v>2</v>
      </c>
      <c r="U35" s="233">
        <f>MEDIAN(U10:U13,U15:U17,U19:U21,U23:U25,U27:U29,U31:U33)</f>
        <v>2</v>
      </c>
      <c r="V35" s="233">
        <f>MEDIAN(V10:V13,V15:V17,V19:V21,V23:V25,V27:V29,V31:V33)</f>
        <v>1</v>
      </c>
      <c r="W35" s="233">
        <f>MEDIAN(W10:W13,W15:W17,W19:W21,W23:W25,W27:W29,W31:W33)</f>
        <v>4</v>
      </c>
      <c r="X35" s="233">
        <f>MEDIAN(X10:X13,X15:X17,X19:X21,X23:X25,X27:X29,X31:X33)</f>
        <v>4</v>
      </c>
      <c r="Y35" s="233">
        <f>MEDIAN(Y10:Y13,Y15:Y17,Y19:Y21,Y23:Y25,Y27:Y29,Y31:Y33)</f>
        <v>2</v>
      </c>
      <c r="Z35" s="233">
        <f>MEDIAN(Z10:Z13,Z15:Z17,Z19:Z21,Z23:Z25,Z27:Z29,Z31:Z33)</f>
        <v>2</v>
      </c>
      <c r="AA35" s="233">
        <f>MEDIAN(AA10:AA13,AA15:AA17,AA19:AA21,AA23:AA25,AA27:AA29,AA31:AA33)</f>
        <v>3</v>
      </c>
      <c r="AB35" s="233">
        <f>MEDIAN(AB10:AB13,AB15:AB17,AB19:AB21,AB23:AB25,AB27:AB29,AB31:AB33)</f>
        <v>3</v>
      </c>
      <c r="AC35" s="233">
        <f>MEDIAN(AC10:AC13,AC15:AC17,AC19:AC21,AC23:AC25,AC27:AC29,AC31:AC33)</f>
        <v>2</v>
      </c>
      <c r="AD35" s="233">
        <f>MEDIAN(AD10:AD13,AD15:AD17,AD19:AD21,AD23:AD25,AD27:AD29,AD31:AD33)</f>
        <v>1</v>
      </c>
      <c r="AE35" s="233">
        <f>MEDIAN(AE10:AE13,AE15:AE17,AE19:AE21,AE23:AE25,AE27:AE29,AE31:AE33)</f>
        <v>2</v>
      </c>
      <c r="AF35" s="233">
        <f>MEDIAN(AF10:AF13,AF15:AF17,AF19:AF21,AF23:AF25,AF27:AF29,AF31:AF33)</f>
        <v>4</v>
      </c>
      <c r="AG35" s="233">
        <f>MEDIAN(AG10:AG13,AG15:AG17,AG19:AG21,AG23:AG25,AG27:AG29,AG31:AG33)</f>
        <v>3</v>
      </c>
      <c r="AH35" s="233">
        <f>MEDIAN(AH10:AH13,AH15:AH17,AH19:AH21,AH23:AH25,AH27:AH29,AH31:AH33)</f>
        <v>2</v>
      </c>
      <c r="AI35" s="233">
        <f>MEDIAN(AI10:AI13,AI15:AI17,AI19:AI21,AI23:AI25,AI27:AI29,AI31:AI33)</f>
        <v>3</v>
      </c>
      <c r="AJ35" s="233">
        <f>MEDIAN(AJ10:AJ13,AJ15:AJ17,AJ19:AJ21,AJ23:AJ25,AJ27:AJ29,AJ31:AJ33)</f>
        <v>2</v>
      </c>
      <c r="AK35" s="233">
        <f>MEDIAN(AK10:AK13,AK15:AK17,AK19:AK21,AK23:AK25,AK27:AK29,AK31:AK33)</f>
        <v>1</v>
      </c>
      <c r="AL35" s="233">
        <f>MEDIAN(AL10:AL13,AL15:AL17,AL19:AL21,AL23:AL25,AL27:AL29,AL31:AL33)</f>
        <v>3</v>
      </c>
      <c r="AM35" s="233">
        <f>MEDIAN(AM10:AM13,AM15:AM17,AM19:AM21,AM23:AM25,AM27:AM29,AM31:AM33)</f>
        <v>2</v>
      </c>
      <c r="AN35" s="233">
        <f>MEDIAN(AN10:AN13,AN15:AN17,AN19:AN21,AN23:AN25,AN27:AN29,AN31:AN33)</f>
        <v>2</v>
      </c>
      <c r="AO35" s="233">
        <f>MEDIAN(AO10:AO13,AO15:AO17,AO19:AO21,AO23:AO25,AO27:AO29,AO31:AO33)</f>
        <v>3</v>
      </c>
      <c r="AP35" s="233">
        <f>MEDIAN(AP10:AP13,AP15:AP17,AP19:AP21,AP23:AP25,AP27:AP29,AP31:AP33)</f>
        <v>3</v>
      </c>
      <c r="AQ35" s="233">
        <f>MEDIAN(AQ10:AQ13,AQ15:AQ17,AQ19:AQ21,AQ23:AQ25,AQ27:AQ29,AQ31:AQ33)</f>
        <v>3</v>
      </c>
      <c r="AR35" s="233">
        <f>MEDIAN(AR10:AR13,AR15:AR17,AR19:AR21,AR23:AR25,AR27:AR29,AR31:AR33)</f>
        <v>3</v>
      </c>
      <c r="AS35" s="233">
        <f>MEDIAN(AS10:AS13,AS15:AS17,AS19:AS21,AS23:AS25,AS27:AS29,AS31:AS33)</f>
        <v>1</v>
      </c>
      <c r="AT35" s="233">
        <f>MEDIAN(AT10:AT13,AT15:AT17,AT19:AT21,AT23:AT25,AT27:AT29,AT31:AT33)</f>
        <v>2</v>
      </c>
      <c r="AU35" s="233">
        <f>MEDIAN(AU10:AU13,AU15:AU17,AU19:AU21,AU23:AU25,AU27:AU29,AU31:AU33)</f>
        <v>2</v>
      </c>
      <c r="AV35" s="233">
        <f>MEDIAN(AV10:AV13,AV15:AV17,AV19:AV21,AV23:AV25,AV27:AV29,AV31:AV33)</f>
        <v>2</v>
      </c>
      <c r="AW35" s="233">
        <f>MEDIAN(AW10:AW13,AW15:AW17,AW19:AW21,AW23:AW25,AW27:AW29,AW31:AW33)</f>
        <v>1</v>
      </c>
      <c r="AX35" s="233">
        <f>MEDIAN(AX10:AX13,AX15:AX17,AX19:AX21,AX23:AX25,AX27:AX29,AX31:AX33)</f>
        <v>1</v>
      </c>
      <c r="AY35" s="233">
        <f>MEDIAN(AY10:AY13,AY15:AY17,AY19:AY21,AY23:AY25,AY27:AY29,AY31:AY33)</f>
        <v>3</v>
      </c>
      <c r="AZ35" s="233">
        <f>MEDIAN(AZ10:AZ13,AZ15:AZ17,AZ19:AZ21,AZ23:AZ25,AZ27:AZ29,AZ31:AZ33)</f>
        <v>2</v>
      </c>
      <c r="BA35" s="233">
        <f>MEDIAN(BA10:BA13,BA15:BA17,BA19:BA21,BA23:BA25,BA27:BA29,BA31:BA33)</f>
        <v>1</v>
      </c>
      <c r="BB35" s="233">
        <f>MEDIAN(BB10:BB13,BB15:BB17,BB19:BB21,BB23:BB25,BB27:BB29,BB31:BB33)</f>
        <v>1</v>
      </c>
      <c r="BC35" s="233">
        <f>MEDIAN(BC10:BC13,BC15:BC17,BC19:BC21,BC23:BC25,BC27:BC29,BC31:BC33)</f>
        <v>2</v>
      </c>
      <c r="BD35" s="233">
        <f>MEDIAN(BD10:BD13,BD15:BD17,BD19:BD21,BD23:BD25,BD27:BD29,BD31:BD33)</f>
        <v>1</v>
      </c>
      <c r="BE35" s="233">
        <f>MEDIAN(BE10:BE13,BE15:BE17,BE19:BE21,BE23:BE25,BE27:BE29,BE31:BE33)</f>
        <v>2</v>
      </c>
      <c r="BF35" s="233">
        <f>MEDIAN(BF10:BF13,BF15:BF17,BF19:BF21,BF23:BF25,BF27:BF29,BF31:BF33)</f>
        <v>2</v>
      </c>
      <c r="BG35" s="233">
        <f>MEDIAN(BG10:BG13,BG15:BG17,BG19:BG21,BG23:BG25,BG27:BG29,BG31:BG33)</f>
        <v>1</v>
      </c>
      <c r="BH35" s="233">
        <f>MEDIAN(BH10:BH13,BH15:BH17,BH19:BH21,BH23:BH25,BH27:BH29,BH31:BH33)</f>
        <v>1</v>
      </c>
      <c r="BI35" s="233">
        <f>MEDIAN(BI10:BI13,BI15:BI17,BI19:BI21,BI23:BI25,BI27:BI29,BI31:BI33)</f>
        <v>0</v>
      </c>
      <c r="BJ35" s="233">
        <f>MEDIAN(BJ10:BJ13,BJ15:BJ17,BJ19:BJ21,BJ23:BJ25,BJ27:BJ29,BJ31:BJ33)</f>
        <v>1</v>
      </c>
      <c r="BK35" s="233">
        <f>MEDIAN(BK10:BK13,BK15:BK17,BK19:BK21,BK23:BK25,BK27:BK29,BK31:BK33)</f>
        <v>2.5</v>
      </c>
      <c r="BL35" s="233">
        <f>MEDIAN(BL10:BL13,BL15:BL17,BL19:BL21,BL23:BL25,BL27:BL29,BL31:BL33)</f>
        <v>3</v>
      </c>
      <c r="BM35" s="233">
        <f>MEDIAN(BM10:BM13,BM15:BM17,BM19:BM21,BM23:BM25,BM27:BM29,BM31:BM33)</f>
        <v>3</v>
      </c>
      <c r="BN35" s="233">
        <f>MEDIAN(BN10:BN13,BN15:BN17,BN19:BN21,BN23:BN25,BN27:BN29,BN31:BN33)</f>
        <v>1</v>
      </c>
      <c r="BO35" s="233">
        <f>MEDIAN(BO10:BO13,BO15:BO17,BO19:BO21,BO23:BO25,BO27:BO29,BO31:BO33)</f>
        <v>2</v>
      </c>
      <c r="BP35" s="233">
        <f>MEDIAN(BP10:BP13,BP15:BP17,BP19:BP21,BP23:BP25,BP27:BP29,BP31:BP33)</f>
        <v>2</v>
      </c>
      <c r="BQ35" s="233">
        <f>MEDIAN(BQ10:BQ13,BQ15:BQ17,BQ19:BQ21,BQ23:BQ25,BQ27:BQ29,BQ31:BQ33)</f>
        <v>2</v>
      </c>
      <c r="BR35" s="233">
        <f>MEDIAN(BR10:BR13,BR15:BR17,BR19:BR21,BR23:BR25,BR27:BR29,BR31:BR33)</f>
        <v>4</v>
      </c>
      <c r="BS35" s="233">
        <f>MEDIAN(BS10:BS13,BS15:BS17,BS19:BS21,BS23:BS25,BS27:BS29,BS31:BS33)</f>
        <v>2</v>
      </c>
      <c r="BT35" s="233">
        <f>MEDIAN(BT10:BT13,BT15:BT17,BT19:BT21,BT23:BT25,BT27:BT29,BT31:BT33)</f>
        <v>1</v>
      </c>
      <c r="BU35" s="233">
        <f>MEDIAN(BU10:BU13,BU15:BU17,BU19:BU21,BU23:BU25,BU27:BU29,BU31:BU33)</f>
        <v>3</v>
      </c>
      <c r="BV35" s="233">
        <f>MEDIAN(BV10:BV13,BV15:BV17,BV19:BV21,BV23:BV25,BV27:BV29,BV31:BV33)</f>
        <v>1</v>
      </c>
      <c r="BW35" s="233">
        <f>MEDIAN(BW10:BW13,BW15:BW17,BW19:BW21,BW23:BW25,BW27:BW29,BW31:BW33)</f>
        <v>2</v>
      </c>
      <c r="BX35" s="689"/>
      <c r="BY35" s="700">
        <f>STDEV(O10:BW13,O15:BW17,O19:BW21,O23:BW25,O27:BW29,O31:BW33)</f>
        <v>1.19509039652093</v>
      </c>
      <c r="BZ35" s="700"/>
    </row>
    <row r="36" ht="17.55" customHeight="1">
      <c r="A36" t="s" s="282">
        <v>239</v>
      </c>
      <c r="B36" t="s" s="651">
        <v>207</v>
      </c>
      <c r="C36" t="s" s="651">
        <v>214</v>
      </c>
      <c r="D36" s="462">
        <v>57</v>
      </c>
      <c r="E36" t="s" s="651">
        <v>336</v>
      </c>
      <c r="F36" s="462">
        <v>1</v>
      </c>
      <c r="G36" s="189"/>
      <c r="H36" s="189"/>
      <c r="I36" s="189"/>
      <c r="J36" s="189"/>
      <c r="K36" s="189"/>
      <c r="L36" s="68"/>
      <c r="M36" s="460"/>
      <c r="N36" t="s" s="342">
        <v>281</v>
      </c>
      <c r="O36" s="462">
        <f>SUM(O10:O13,O15:O17,O19:O21,O23:O25,O27:O29,O31:O33)</f>
        <v>44</v>
      </c>
      <c r="P36" s="462">
        <f>SUM(P10:P13,P15:P17,P19:P21,P23:P25,P27:P29,P31:P33)</f>
        <v>38</v>
      </c>
      <c r="Q36" s="462">
        <f>SUM(Q10:Q13,Q15:Q17,Q19:Q21,Q23:Q25,Q27:Q29,Q31:Q33)</f>
        <v>21</v>
      </c>
      <c r="R36" s="462">
        <f>SUM(R10:R13,R15:R17,R19:R21,R23:R25,R27:R29,R31:R33)</f>
        <v>51</v>
      </c>
      <c r="S36" s="462">
        <f>SUM(S10:S13,S15:S17,S19:S21,S23:S25,S27:S29,S31:S33)</f>
        <v>50</v>
      </c>
      <c r="T36" s="462">
        <f>SUM(T10:T13,T15:T17,T19:T21,T23:T25,T27:T29,T31:T33)</f>
        <v>45</v>
      </c>
      <c r="U36" s="462">
        <f>SUM(U10:U13,U15:U17,U19:U21,U23:U25,U27:U29,U31:U33)</f>
        <v>38</v>
      </c>
      <c r="V36" s="462">
        <f>SUM(V10:V13,V15:V17,V19:V21,V23:V25,V27:V29,V31:V33)</f>
        <v>24</v>
      </c>
      <c r="W36" s="462">
        <f>SUM(W10:W13,W15:W17,W19:W21,W23:W25,W27:W29,W31:W33)</f>
        <v>58</v>
      </c>
      <c r="X36" s="462">
        <f>SUM(X10:X13,X15:X17,X19:X21,X23:X25,X27:X29,X31:X33)</f>
        <v>68</v>
      </c>
      <c r="Y36" s="462">
        <f>SUM(Y10:Y13,Y15:Y17,Y19:Y21,Y23:Y25,Y27:Y29,Y31:Y33)</f>
        <v>37</v>
      </c>
      <c r="Z36" s="462">
        <f>SUM(Z10:Z13,Z15:Z17,Z19:Z21,Z23:Z25,Z27:Z29,Z31:Z33)</f>
        <v>40</v>
      </c>
      <c r="AA36" s="462">
        <f>SUM(AA10:AA13,AA15:AA17,AA19:AA21,AA23:AA25,AA27:AA29,AA31:AA33)</f>
        <v>57</v>
      </c>
      <c r="AB36" s="462">
        <f>SUM(AB10:AB13,AB15:AB17,AB19:AB21,AB23:AB25,AB27:AB29,AB31:AB33)</f>
        <v>49</v>
      </c>
      <c r="AC36" s="462">
        <f>SUM(AC10:AC13,AC15:AC17,AC19:AC21,AC23:AC25,AC27:AC29,AC31:AC33)</f>
        <v>39</v>
      </c>
      <c r="AD36" s="462">
        <f>SUM(AD10:AD13,AD15:AD17,AD19:AD21,AD23:AD25,AD27:AD29,AD31:AD33)</f>
        <v>30</v>
      </c>
      <c r="AE36" s="462">
        <f>SUM(AE10:AE13,AE15:AE17,AE19:AE21,AE23:AE25,AE27:AE29,AE31:AE33)</f>
        <v>30</v>
      </c>
      <c r="AF36" s="462">
        <f>SUM(AF10:AF13,AF15:AF17,AF19:AF21,AF23:AF25,AF27:AF29,AF31:AF33)</f>
        <v>66</v>
      </c>
      <c r="AG36" s="462">
        <f>SUM(AG10:AG13,AG15:AG17,AG19:AG21,AG23:AG25,AG27:AG29,AG31:AG33)</f>
        <v>52</v>
      </c>
      <c r="AH36" s="462">
        <f>SUM(AH10:AH13,AH15:AH17,AH19:AH21,AH23:AH25,AH27:AH29,AH31:AH33)</f>
        <v>33</v>
      </c>
      <c r="AI36" s="462">
        <f>SUM(AI10:AI13,AI15:AI17,AI19:AI21,AI23:AI25,AI27:AI29,AI31:AI33)</f>
        <v>49</v>
      </c>
      <c r="AJ36" s="462">
        <f>SUM(AJ10:AJ13,AJ15:AJ17,AJ19:AJ21,AJ23:AJ25,AJ27:AJ29,AJ31:AJ33)</f>
        <v>36</v>
      </c>
      <c r="AK36" s="462">
        <f>SUM(AK10:AK13,AK15:AK17,AK19:AK21,AK23:AK25,AK27:AK29,AK31:AK33)</f>
        <v>33</v>
      </c>
      <c r="AL36" s="462">
        <f>SUM(AL10:AL13,AL15:AL17,AL19:AL21,AL23:AL25,AL27:AL29,AL31:AL33)</f>
        <v>63</v>
      </c>
      <c r="AM36" s="462">
        <f>SUM(AM10:AM13,AM15:AM17,AM19:AM21,AM23:AM25,AM27:AM29,AM31:AM33)</f>
        <v>23</v>
      </c>
      <c r="AN36" s="462">
        <f>SUM(AN10:AN13,AN15:AN17,AN19:AN21,AN23:AN25,AN27:AN29,AN31:AN33)</f>
        <v>44</v>
      </c>
      <c r="AO36" s="462">
        <f>SUM(AO10:AO13,AO15:AO17,AO19:AO21,AO23:AO25,AO27:AO29,AO31:AO33)</f>
        <v>57</v>
      </c>
      <c r="AP36" s="462">
        <f>SUM(AP10:AP13,AP15:AP17,AP19:AP21,AP23:AP25,AP27:AP29,AP31:AP33)</f>
        <v>54</v>
      </c>
      <c r="AQ36" s="462">
        <f>SUM(AQ10:AQ13,AQ15:AQ17,AQ19:AQ21,AQ23:AQ25,AQ27:AQ29,AQ31:AQ33)</f>
        <v>62</v>
      </c>
      <c r="AR36" s="462">
        <f>SUM(AR10:AR13,AR15:AR17,AR19:AR21,AR23:AR25,AR27:AR29,AR31:AR33)</f>
        <v>47</v>
      </c>
      <c r="AS36" s="462">
        <f>SUM(AS10:AS13,AS15:AS17,AS19:AS21,AS23:AS25,AS27:AS29,AS31:AS33)</f>
        <v>22</v>
      </c>
      <c r="AT36" s="462">
        <f>SUM(AT10:AT13,AT15:AT17,AT19:AT21,AT23:AT25,AT27:AT29,AT31:AT33)</f>
        <v>26</v>
      </c>
      <c r="AU36" s="462">
        <f>SUM(AU10:AU13,AU15:AU17,AU19:AU21,AU23:AU25,AU27:AU29,AU31:AU33)</f>
        <v>29</v>
      </c>
      <c r="AV36" s="462">
        <f>SUM(AV10:AV13,AV15:AV17,AV19:AV21,AV23:AV25,AV27:AV29,AV31:AV33)</f>
        <v>42</v>
      </c>
      <c r="AW36" s="462">
        <f>SUM(AW10:AW13,AW15:AW17,AW19:AW21,AW23:AW25,AW27:AW29,AW31:AW33)</f>
        <v>19</v>
      </c>
      <c r="AX36" s="462">
        <f>SUM(AX10:AX13,AX15:AX17,AX19:AX21,AX23:AX25,AX27:AX29,AX31:AX33)</f>
        <v>24</v>
      </c>
      <c r="AY36" s="462">
        <f>SUM(AY10:AY13,AY15:AY17,AY19:AY21,AY23:AY25,AY27:AY29,AY31:AY33)</f>
        <v>52</v>
      </c>
      <c r="AZ36" s="462">
        <f>SUM(AZ10:AZ13,AZ15:AZ17,AZ19:AZ21,AZ23:AZ25,AZ27:AZ29,AZ31:AZ33)</f>
        <v>46</v>
      </c>
      <c r="BA36" s="462">
        <f>SUM(BA10:BA13,BA15:BA17,BA19:BA21,BA23:BA25,BA27:BA29,BA31:BA33)</f>
        <v>18</v>
      </c>
      <c r="BB36" s="462">
        <f>SUM(BB10:BB13,BB15:BB17,BB19:BB21,BB23:BB25,BB27:BB29,BB31:BB33)</f>
        <v>26</v>
      </c>
      <c r="BC36" s="462">
        <f>SUM(BC10:BC13,BC15:BC17,BC19:BC21,BC23:BC25,BC27:BC29,BC31:BC33)</f>
        <v>44</v>
      </c>
      <c r="BD36" s="462">
        <f>SUM(BD10:BD13,BD15:BD17,BD19:BD21,BD23:BD25,BD27:BD29,BD31:BD33)</f>
        <v>12</v>
      </c>
      <c r="BE36" s="462">
        <f>SUM(BE10:BE13,BE15:BE17,BE19:BE21,BE23:BE25,BE27:BE29,BE31:BE33)</f>
        <v>42</v>
      </c>
      <c r="BF36" s="462">
        <f>SUM(BF10:BF13,BF15:BF17,BF19:BF21,BF23:BF25,BF27:BF29,BF31:BF33)</f>
        <v>37</v>
      </c>
      <c r="BG36" s="462">
        <f>SUM(BG10:BG13,BG15:BG17,BG19:BG21,BG23:BG25,BG27:BG29,BG31:BG33)</f>
        <v>31</v>
      </c>
      <c r="BH36" s="462">
        <f>SUM(BH10:BH13,BH15:BH17,BH19:BH21,BH23:BH25,BH27:BH29,BH31:BH33)</f>
        <v>20</v>
      </c>
      <c r="BI36" s="462">
        <f>SUM(BI10:BI13,BI15:BI17,BI19:BI21,BI23:BI25,BI27:BI29,BI31:BI33)</f>
        <v>10</v>
      </c>
      <c r="BJ36" s="462">
        <f>SUM(BJ10:BJ13,BJ15:BJ17,BJ19:BJ21,BJ23:BJ25,BJ27:BJ29,BJ31:BJ33)</f>
        <v>22</v>
      </c>
      <c r="BK36" s="462">
        <f>SUM(BK10:BK13,BK15:BK17,BK19:BK21,BK23:BK25,BK27:BK29,BK31:BK33)</f>
        <v>45</v>
      </c>
      <c r="BL36" s="462">
        <f>SUM(BL10:BL13,BL15:BL17,BL19:BL21,BL23:BL25,BL27:BL29,BL31:BL33)</f>
        <v>48</v>
      </c>
      <c r="BM36" s="462">
        <f>SUM(BM10:BM13,BM15:BM17,BM19:BM21,BM23:BM25,BM27:BM29,BM31:BM33)</f>
        <v>49</v>
      </c>
      <c r="BN36" s="462">
        <f>SUM(BN10:BN13,BN15:BN17,BN19:BN21,BN23:BN25,BN27:BN29,BN31:BN33)</f>
        <v>32</v>
      </c>
      <c r="BO36" s="462">
        <f>SUM(BO10:BO13,BO15:BO17,BO19:BO21,BO23:BO25,BO27:BO29,BO31:BO33)</f>
        <v>38</v>
      </c>
      <c r="BP36" s="462">
        <f>SUM(BP10:BP13,BP15:BP17,BP19:BP21,BP23:BP25,BP27:BP29,BP31:BP33)</f>
        <v>31</v>
      </c>
      <c r="BQ36" s="462">
        <f>SUM(BQ10:BQ13,BQ15:BQ17,BQ19:BQ21,BQ23:BQ25,BQ27:BQ29,BQ31:BQ33)</f>
        <v>44</v>
      </c>
      <c r="BR36" s="462">
        <f>SUM(BR10:BR13,BR15:BR17,BR19:BR21,BR23:BR25,BR27:BR29,BR31:BR33)</f>
        <v>66</v>
      </c>
      <c r="BS36" s="462">
        <f>SUM(BS10:BS13,BS15:BS17,BS19:BS21,BS23:BS25,BS27:BS29,BS31:BS33)</f>
        <v>27</v>
      </c>
      <c r="BT36" s="462">
        <f>SUM(BT10:BT13,BT15:BT17,BT19:BT21,BT23:BT25,BT27:BT29,BT31:BT33)</f>
        <v>23</v>
      </c>
      <c r="BU36" s="462">
        <f>SUM(BU10:BU13,BU15:BU17,BU19:BU21,BU23:BU25,BU27:BU29,BU31:BU33)</f>
        <v>40</v>
      </c>
      <c r="BV36" s="462">
        <f>SUM(BV10:BV13,BV15:BV17,BV19:BV21,BV23:BV25,BV27:BV29,BV31:BV33)</f>
        <v>20</v>
      </c>
      <c r="BW36" s="462">
        <f>SUM(BW10:BW13,BW15:BW17,BW19:BW21,BW23:BW25,BW27:BW29,BW31:BW33)</f>
        <v>41</v>
      </c>
      <c r="BX36" s="689"/>
      <c r="BY36" s="700"/>
      <c r="BZ36" s="700"/>
    </row>
    <row r="37" ht="17.55" customHeight="1">
      <c r="A37" t="s" s="282">
        <v>358</v>
      </c>
      <c r="B37" t="s" s="651">
        <v>206</v>
      </c>
      <c r="C37" t="s" s="651">
        <v>214</v>
      </c>
      <c r="D37" s="462">
        <v>62</v>
      </c>
      <c r="E37" t="s" s="651">
        <v>336</v>
      </c>
      <c r="F37" s="462">
        <v>1</v>
      </c>
      <c r="G37" s="189"/>
      <c r="H37" s="189"/>
      <c r="I37" s="189"/>
      <c r="J37" s="189"/>
      <c r="K37" s="189"/>
      <c r="L37" s="68"/>
      <c r="M37" s="460"/>
      <c r="N37" s="372"/>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689"/>
      <c r="BY37" s="689"/>
      <c r="BZ37" s="689"/>
    </row>
    <row r="38" ht="17.55" customHeight="1">
      <c r="A38" t="s" s="282">
        <v>231</v>
      </c>
      <c r="B38" t="s" s="651">
        <v>207</v>
      </c>
      <c r="C38" t="s" s="651">
        <v>214</v>
      </c>
      <c r="D38" s="462">
        <v>63</v>
      </c>
      <c r="E38" t="s" s="651">
        <v>336</v>
      </c>
      <c r="F38" s="462">
        <v>1</v>
      </c>
      <c r="G38" s="190"/>
      <c r="H38" s="190"/>
      <c r="I38" s="190"/>
      <c r="J38" s="190"/>
      <c r="K38" s="190"/>
      <c r="L38" s="68"/>
      <c r="M38" s="460"/>
      <c r="N38" s="372"/>
      <c r="O38" t="s" s="464">
        <v>216</v>
      </c>
      <c r="P38" t="s" s="464">
        <v>214</v>
      </c>
      <c r="Q38" t="s" s="464">
        <v>213</v>
      </c>
      <c r="R38" t="s" s="464">
        <v>215</v>
      </c>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68"/>
      <c r="BR38" s="465"/>
      <c r="BS38" s="463"/>
      <c r="BT38" s="463"/>
      <c r="BU38" s="463"/>
      <c r="BV38" s="463"/>
      <c r="BW38" s="463"/>
      <c r="BX38" s="689"/>
      <c r="BY38" s="689"/>
      <c r="BZ38" s="689"/>
    </row>
    <row r="39" ht="17.55" customHeight="1">
      <c r="A39" t="s" s="690">
        <v>261</v>
      </c>
      <c r="B39" t="s" s="691">
        <v>207</v>
      </c>
      <c r="C39" t="s" s="691">
        <v>213</v>
      </c>
      <c r="D39" s="692">
        <v>10</v>
      </c>
      <c r="E39" t="s" s="691">
        <v>333</v>
      </c>
      <c r="F39" s="692">
        <v>1</v>
      </c>
      <c r="G39" s="695">
        <f>MEDIAN(D39:D55)</f>
        <v>28.5</v>
      </c>
      <c r="H39" t="s" s="702">
        <v>334</v>
      </c>
      <c r="I39" s="695">
        <f>D55-D39</f>
        <v>39</v>
      </c>
      <c r="J39" s="696">
        <f>I39*100/76</f>
        <v>51.3157894736842</v>
      </c>
      <c r="K39" s="696">
        <f>STDEV(D39:D55)</f>
        <v>13.5411410154388</v>
      </c>
      <c r="L39" s="68"/>
      <c r="M39" t="s" s="466">
        <v>359</v>
      </c>
      <c r="N39" t="s" s="703">
        <v>360</v>
      </c>
      <c r="O39" s="465">
        <f>MEDIAN(O10:AG13)</f>
        <v>3</v>
      </c>
      <c r="P39" s="465">
        <f>MEDIAN(AH10:AV13)</f>
        <v>3</v>
      </c>
      <c r="Q39" s="465">
        <f>MEDIAN(AW10:BM13)</f>
        <v>3</v>
      </c>
      <c r="R39" s="465">
        <f>MEDIAN(BN10:BW13)</f>
        <v>2</v>
      </c>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3"/>
      <c r="BO39" s="463"/>
      <c r="BP39" s="463"/>
      <c r="BQ39" s="68"/>
      <c r="BR39" s="465"/>
      <c r="BS39" s="463"/>
      <c r="BT39" s="463"/>
      <c r="BU39" s="463"/>
      <c r="BV39" s="463"/>
      <c r="BW39" s="463"/>
      <c r="BX39" s="463"/>
      <c r="BY39" s="463"/>
      <c r="BZ39" s="463"/>
    </row>
    <row r="40" ht="17.55" customHeight="1">
      <c r="A40" t="s" s="690">
        <v>245</v>
      </c>
      <c r="B40" t="s" s="691">
        <v>212</v>
      </c>
      <c r="C40" t="s" s="691">
        <v>213</v>
      </c>
      <c r="D40" s="692">
        <v>12</v>
      </c>
      <c r="E40" t="s" s="691">
        <v>333</v>
      </c>
      <c r="F40" s="692">
        <v>1</v>
      </c>
      <c r="G40" s="189"/>
      <c r="H40" s="189"/>
      <c r="I40" s="189"/>
      <c r="J40" s="189"/>
      <c r="K40" s="189"/>
      <c r="L40" s="68"/>
      <c r="M40" s="189"/>
      <c r="N40" t="s" s="704">
        <v>361</v>
      </c>
      <c r="O40" s="465">
        <f>MEDIAN(O15:AG17)</f>
        <v>2</v>
      </c>
      <c r="P40" s="465">
        <f>MEDIAN(AH15:AV17)</f>
        <v>3</v>
      </c>
      <c r="Q40" s="465">
        <f>MEDIAN(AW15:BM17)</f>
        <v>1</v>
      </c>
      <c r="R40" s="465">
        <f>MEDIAN(BN15:BW17)</f>
        <v>2</v>
      </c>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68"/>
      <c r="BR40" s="465"/>
      <c r="BS40" s="463"/>
      <c r="BT40" s="463"/>
      <c r="BU40" s="463"/>
      <c r="BV40" s="463"/>
      <c r="BW40" s="463"/>
      <c r="BX40" s="463"/>
      <c r="BY40" s="463"/>
      <c r="BZ40" s="463"/>
    </row>
    <row r="41" ht="17.55" customHeight="1">
      <c r="A41" t="s" s="690">
        <v>227</v>
      </c>
      <c r="B41" t="s" s="691">
        <v>207</v>
      </c>
      <c r="C41" t="s" s="691">
        <v>213</v>
      </c>
      <c r="D41" s="692">
        <v>18</v>
      </c>
      <c r="E41" t="s" s="691">
        <v>333</v>
      </c>
      <c r="F41" s="692">
        <v>1</v>
      </c>
      <c r="G41" s="189"/>
      <c r="H41" s="189"/>
      <c r="I41" s="189"/>
      <c r="J41" s="189"/>
      <c r="K41" s="189"/>
      <c r="L41" s="68"/>
      <c r="M41" s="189"/>
      <c r="N41" t="s" s="705">
        <v>362</v>
      </c>
      <c r="O41" s="465">
        <f>MEDIAN(O19:AG21)</f>
        <v>2</v>
      </c>
      <c r="P41" s="465">
        <f>MEDIAN(AH19:AV21)</f>
        <v>2</v>
      </c>
      <c r="Q41" s="465">
        <f>MEDIAN(AW19:BM21)</f>
        <v>2</v>
      </c>
      <c r="R41" s="465">
        <f>MEDIAN(BN19:BW21)</f>
        <v>2</v>
      </c>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68"/>
      <c r="BR41" s="465"/>
      <c r="BS41" s="463"/>
      <c r="BT41" s="463"/>
      <c r="BU41" s="463"/>
      <c r="BV41" s="463"/>
      <c r="BW41" s="463"/>
      <c r="BX41" s="463"/>
      <c r="BY41" s="463"/>
      <c r="BZ41" s="463"/>
    </row>
    <row r="42" ht="17.55" customHeight="1">
      <c r="A42" t="s" s="690">
        <v>217</v>
      </c>
      <c r="B42" t="s" s="691">
        <v>206</v>
      </c>
      <c r="C42" t="s" s="691">
        <v>213</v>
      </c>
      <c r="D42" s="692">
        <v>19</v>
      </c>
      <c r="E42" t="s" s="691">
        <v>334</v>
      </c>
      <c r="F42" s="692">
        <v>1</v>
      </c>
      <c r="G42" s="189"/>
      <c r="H42" s="189"/>
      <c r="I42" s="189"/>
      <c r="J42" s="189"/>
      <c r="K42" s="189"/>
      <c r="L42" s="68"/>
      <c r="M42" s="189"/>
      <c r="N42" t="s" s="439">
        <v>363</v>
      </c>
      <c r="O42" s="465">
        <f>MEDIAN(O23:AG25)</f>
        <v>3</v>
      </c>
      <c r="P42" s="465">
        <f>MEDIAN(AH23:AV25)</f>
        <v>2</v>
      </c>
      <c r="Q42" s="465">
        <f>MEDIAN(AW23:BM25)</f>
        <v>2</v>
      </c>
      <c r="R42" s="465">
        <f>MEDIAN(BN23:BW25)</f>
        <v>2</v>
      </c>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68"/>
      <c r="BR42" s="465"/>
      <c r="BS42" s="463"/>
      <c r="BT42" s="463"/>
      <c r="BU42" s="463"/>
      <c r="BV42" s="463"/>
      <c r="BW42" s="463"/>
      <c r="BX42" s="463"/>
      <c r="BY42" s="463"/>
      <c r="BZ42" s="463"/>
    </row>
    <row r="43" ht="17.55" customHeight="1">
      <c r="A43" t="s" s="690">
        <v>257</v>
      </c>
      <c r="B43" t="s" s="691">
        <v>212</v>
      </c>
      <c r="C43" t="s" s="691">
        <v>213</v>
      </c>
      <c r="D43" s="692">
        <v>20</v>
      </c>
      <c r="E43" t="s" s="691">
        <v>334</v>
      </c>
      <c r="F43" s="692">
        <v>1</v>
      </c>
      <c r="G43" s="189"/>
      <c r="H43" s="189"/>
      <c r="I43" s="189"/>
      <c r="J43" s="189"/>
      <c r="K43" s="189"/>
      <c r="L43" s="68"/>
      <c r="M43" s="189"/>
      <c r="N43" t="s" s="706">
        <v>364</v>
      </c>
      <c r="O43" s="465">
        <f>MEDIAN(O27:AG29)</f>
        <v>2</v>
      </c>
      <c r="P43" s="465">
        <f>MEDIAN(AH27:AV29)</f>
        <v>2</v>
      </c>
      <c r="Q43" s="465">
        <f>MEDIAN(AW27:BM29)</f>
        <v>1</v>
      </c>
      <c r="R43" s="465">
        <f>MEDIAN(BN27:BW29)</f>
        <v>2</v>
      </c>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68"/>
      <c r="BR43" s="465"/>
      <c r="BS43" s="463"/>
      <c r="BT43" s="463"/>
      <c r="BU43" s="463"/>
      <c r="BV43" s="463"/>
      <c r="BW43" s="463"/>
      <c r="BX43" s="463"/>
      <c r="BY43" s="463"/>
      <c r="BZ43" s="463"/>
    </row>
    <row r="44" ht="17.55" customHeight="1">
      <c r="A44" t="s" s="690">
        <v>318</v>
      </c>
      <c r="B44" t="s" s="691">
        <v>208</v>
      </c>
      <c r="C44" t="s" s="691">
        <v>213</v>
      </c>
      <c r="D44" s="692">
        <v>22</v>
      </c>
      <c r="E44" t="s" s="691">
        <v>334</v>
      </c>
      <c r="F44" s="692">
        <v>1</v>
      </c>
      <c r="G44" s="189"/>
      <c r="H44" s="189"/>
      <c r="I44" s="189"/>
      <c r="J44" s="189"/>
      <c r="K44" s="189"/>
      <c r="L44" s="68"/>
      <c r="M44" s="190"/>
      <c r="N44" t="s" s="707">
        <v>365</v>
      </c>
      <c r="O44" s="465">
        <f>MEDIAN(O31:AG33)</f>
        <v>2</v>
      </c>
      <c r="P44" s="465">
        <f>MEDIAN(AH31:AV33)</f>
        <v>2</v>
      </c>
      <c r="Q44" s="465">
        <f>MEDIAN(AW31:BM33)</f>
        <v>1</v>
      </c>
      <c r="R44" s="465">
        <f>MEDIAN(BN31:BW33)</f>
        <v>1</v>
      </c>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3"/>
      <c r="BO44" s="463"/>
      <c r="BP44" s="463"/>
      <c r="BQ44" s="68"/>
      <c r="BR44" s="465"/>
      <c r="BS44" s="463"/>
      <c r="BT44" s="463"/>
      <c r="BU44" s="463"/>
      <c r="BV44" s="463"/>
      <c r="BW44" s="463"/>
      <c r="BX44" s="463"/>
      <c r="BY44" s="463"/>
      <c r="BZ44" s="463"/>
    </row>
    <row r="45" ht="17.55" customHeight="1">
      <c r="A45" t="s" s="690">
        <v>219</v>
      </c>
      <c r="B45" t="s" s="691">
        <v>208</v>
      </c>
      <c r="C45" t="s" s="691">
        <v>213</v>
      </c>
      <c r="D45" s="692">
        <v>24</v>
      </c>
      <c r="E45" t="s" s="691">
        <v>334</v>
      </c>
      <c r="F45" s="692">
        <v>1</v>
      </c>
      <c r="G45" s="189"/>
      <c r="H45" s="189"/>
      <c r="I45" s="189"/>
      <c r="J45" s="189"/>
      <c r="K45" s="189"/>
      <c r="L45" s="68"/>
      <c r="M45" s="460"/>
      <c r="N45" s="372"/>
      <c r="O45" s="465">
        <f>MEDIAN(O10:AG13,O15:AG17,O19:AG21,O23:AG25,O27:AG29,O31:AG33)</f>
        <v>2</v>
      </c>
      <c r="P45" s="465">
        <f>MEDIAN(AH10:AV13,AH15:AV17,AH19:AV21,AH23:AV25,AH27:AV29,AH31:AV33)</f>
        <v>2</v>
      </c>
      <c r="Q45" s="465">
        <f>MEDIAN(AW10:BM13,AW15:BM17,AW19:BM21,AW23:BM25,AW27:BM29,AW31:BM33)</f>
        <v>2</v>
      </c>
      <c r="R45" s="465">
        <f>MEDIAN(BN10:BW13,BN15:BW17,BN19:BW21,BN23:BW25,BN27:BW29,BN31:BW33)</f>
        <v>2</v>
      </c>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68"/>
      <c r="BR45" s="465"/>
      <c r="BS45" s="463"/>
      <c r="BT45" s="463"/>
      <c r="BU45" s="463"/>
      <c r="BV45" s="463"/>
      <c r="BW45" s="463"/>
      <c r="BX45" s="463"/>
      <c r="BY45" s="463"/>
      <c r="BZ45" s="463"/>
    </row>
    <row r="46" ht="17.55" customHeight="1">
      <c r="A46" t="s" s="690">
        <v>232</v>
      </c>
      <c r="B46" t="s" s="691">
        <v>209</v>
      </c>
      <c r="C46" t="s" s="691">
        <v>213</v>
      </c>
      <c r="D46" s="692">
        <v>26</v>
      </c>
      <c r="E46" t="s" s="691">
        <v>334</v>
      </c>
      <c r="F46" s="692">
        <v>1</v>
      </c>
      <c r="G46" s="189"/>
      <c r="H46" s="189"/>
      <c r="I46" s="189"/>
      <c r="J46" s="189"/>
      <c r="K46" s="189"/>
      <c r="L46" s="68"/>
      <c r="M46" s="708"/>
      <c r="N46" s="709"/>
      <c r="O46" s="659"/>
      <c r="P46" s="659"/>
      <c r="Q46" s="659"/>
      <c r="R46" s="659"/>
      <c r="S46" s="659"/>
      <c r="T46" s="659"/>
      <c r="U46" s="659"/>
      <c r="V46" s="659"/>
      <c r="W46" s="659"/>
      <c r="X46" s="659"/>
      <c r="Y46" s="659"/>
      <c r="Z46" s="659"/>
      <c r="AA46" s="659"/>
      <c r="AB46" s="659"/>
      <c r="AC46" s="659"/>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68"/>
      <c r="BR46" s="465"/>
      <c r="BS46" s="463"/>
      <c r="BT46" s="463"/>
      <c r="BU46" s="463"/>
      <c r="BV46" s="463"/>
      <c r="BW46" s="463"/>
      <c r="BX46" s="463"/>
      <c r="BY46" s="463"/>
      <c r="BZ46" s="463"/>
    </row>
    <row r="47" ht="17.55" customHeight="1">
      <c r="A47" s="690"/>
      <c r="B47" s="710"/>
      <c r="C47" s="710"/>
      <c r="D47" s="710"/>
      <c r="E47" t="s" s="691">
        <v>334</v>
      </c>
      <c r="F47" s="692">
        <v>1</v>
      </c>
      <c r="G47" s="189"/>
      <c r="H47" s="189"/>
      <c r="I47" s="189"/>
      <c r="J47" s="189"/>
      <c r="K47" s="189"/>
      <c r="L47" s="711"/>
      <c r="M47" t="s" s="712">
        <v>366</v>
      </c>
      <c r="N47" t="s" s="713">
        <v>114</v>
      </c>
      <c r="O47" s="714">
        <v>0</v>
      </c>
      <c r="P47" s="714">
        <v>1</v>
      </c>
      <c r="Q47" s="714">
        <v>2</v>
      </c>
      <c r="R47" s="714">
        <v>3</v>
      </c>
      <c r="S47" s="714">
        <v>4</v>
      </c>
      <c r="T47" t="s" s="715">
        <v>367</v>
      </c>
      <c r="U47" t="s" s="716">
        <v>282</v>
      </c>
      <c r="V47" s="717"/>
      <c r="W47" t="s" s="713">
        <v>368</v>
      </c>
      <c r="X47" t="s" s="718">
        <v>216</v>
      </c>
      <c r="Y47" t="s" s="718">
        <v>214</v>
      </c>
      <c r="Z47" t="s" s="718">
        <v>213</v>
      </c>
      <c r="AA47" t="s" s="718">
        <v>215</v>
      </c>
      <c r="AB47" s="719"/>
      <c r="AC47" t="s" s="720">
        <v>282</v>
      </c>
      <c r="AD47" s="721"/>
      <c r="AE47" s="722"/>
      <c r="AF47" s="722"/>
      <c r="AG47" s="722"/>
      <c r="AH47" s="722"/>
      <c r="AI47" s="722"/>
      <c r="AJ47" s="722"/>
      <c r="AK47" s="722"/>
      <c r="AL47" s="722"/>
      <c r="AM47" s="722"/>
      <c r="AN47" s="722"/>
      <c r="AO47" s="722"/>
      <c r="AP47" s="722"/>
      <c r="AQ47" s="722"/>
      <c r="AR47" s="722"/>
      <c r="AS47" s="722"/>
      <c r="AT47" s="722"/>
      <c r="AU47" s="722"/>
      <c r="AV47" s="722"/>
      <c r="AW47" s="722"/>
      <c r="AX47" s="722"/>
      <c r="AY47" s="722"/>
      <c r="AZ47" s="722"/>
      <c r="BA47" s="722"/>
      <c r="BB47" s="722"/>
      <c r="BC47" s="722"/>
      <c r="BD47" s="722"/>
      <c r="BE47" s="722"/>
      <c r="BF47" s="722"/>
      <c r="BG47" s="722"/>
      <c r="BH47" s="722"/>
      <c r="BI47" s="722"/>
      <c r="BJ47" s="722"/>
      <c r="BK47" s="722"/>
      <c r="BL47" s="722"/>
      <c r="BM47" s="722"/>
      <c r="BN47" s="722"/>
      <c r="BO47" s="722"/>
      <c r="BP47" s="722"/>
      <c r="BQ47" s="723"/>
      <c r="BR47" s="724"/>
      <c r="BS47" s="722"/>
      <c r="BT47" s="722"/>
      <c r="BU47" s="722"/>
      <c r="BV47" s="722"/>
      <c r="BW47" s="722"/>
      <c r="BX47" s="722"/>
      <c r="BY47" s="722"/>
      <c r="BZ47" s="722"/>
    </row>
    <row r="48" ht="17.55" customHeight="1">
      <c r="A48" t="s" s="690">
        <v>252</v>
      </c>
      <c r="B48" t="s" s="691">
        <v>207</v>
      </c>
      <c r="C48" t="s" s="691">
        <v>213</v>
      </c>
      <c r="D48" s="692">
        <v>31</v>
      </c>
      <c r="E48" t="s" s="691">
        <v>334</v>
      </c>
      <c r="F48" s="692">
        <v>1</v>
      </c>
      <c r="G48" s="189"/>
      <c r="H48" s="189"/>
      <c r="I48" s="189"/>
      <c r="J48" s="189"/>
      <c r="K48" s="189"/>
      <c r="L48" s="711"/>
      <c r="M48" s="67"/>
      <c r="N48" t="s" s="342">
        <v>369</v>
      </c>
      <c r="O48" s="462">
        <v>1</v>
      </c>
      <c r="P48" s="462">
        <v>11</v>
      </c>
      <c r="Q48" s="462">
        <v>19</v>
      </c>
      <c r="R48" s="462">
        <v>20</v>
      </c>
      <c r="S48" s="462">
        <v>9</v>
      </c>
      <c r="T48" s="462">
        <f>SUM(O48:S48)</f>
        <v>60</v>
      </c>
      <c r="U48" s="725">
        <v>1</v>
      </c>
      <c r="V48" s="726"/>
      <c r="W48" t="s" s="342">
        <v>370</v>
      </c>
      <c r="X48" s="462">
        <v>4</v>
      </c>
      <c r="Y48" s="462">
        <v>4</v>
      </c>
      <c r="Z48" s="462">
        <v>3</v>
      </c>
      <c r="AA48" s="462">
        <v>3</v>
      </c>
      <c r="AB48" s="462">
        <f>SUM(W48:AA48)</f>
        <v>14</v>
      </c>
      <c r="AC48" s="672">
        <v>0</v>
      </c>
      <c r="AD48" s="721"/>
      <c r="AE48" s="722"/>
      <c r="AF48" s="722"/>
      <c r="AG48" s="722"/>
      <c r="AH48" s="722"/>
      <c r="AI48" s="722"/>
      <c r="AJ48" s="722"/>
      <c r="AK48" s="722"/>
      <c r="AL48" s="722"/>
      <c r="AM48" s="722"/>
      <c r="AN48" s="722"/>
      <c r="AO48" s="722"/>
      <c r="AP48" s="722"/>
      <c r="AQ48" s="722"/>
      <c r="AR48" s="722"/>
      <c r="AS48" s="722"/>
      <c r="AT48" s="722"/>
      <c r="AU48" s="722"/>
      <c r="AV48" s="722"/>
      <c r="AW48" s="722"/>
      <c r="AX48" s="722"/>
      <c r="AY48" s="722"/>
      <c r="AZ48" s="722"/>
      <c r="BA48" s="722"/>
      <c r="BB48" s="722"/>
      <c r="BC48" s="722"/>
      <c r="BD48" s="722"/>
      <c r="BE48" s="722"/>
      <c r="BF48" s="722"/>
      <c r="BG48" s="722"/>
      <c r="BH48" s="722"/>
      <c r="BI48" s="722"/>
      <c r="BJ48" s="722"/>
      <c r="BK48" s="722"/>
      <c r="BL48" s="722"/>
      <c r="BM48" s="722"/>
      <c r="BN48" s="722"/>
      <c r="BO48" s="722"/>
      <c r="BP48" s="722"/>
      <c r="BQ48" s="723"/>
      <c r="BR48" s="724"/>
      <c r="BS48" s="722"/>
      <c r="BT48" s="722"/>
      <c r="BU48" s="722"/>
      <c r="BV48" s="722"/>
      <c r="BW48" s="722"/>
      <c r="BX48" s="722"/>
      <c r="BY48" s="722"/>
      <c r="BZ48" s="722"/>
    </row>
    <row r="49" ht="17.55" customHeight="1">
      <c r="A49" t="s" s="690">
        <v>251</v>
      </c>
      <c r="B49" t="s" s="691">
        <v>211</v>
      </c>
      <c r="C49" t="s" s="691">
        <v>213</v>
      </c>
      <c r="D49" s="692">
        <v>37</v>
      </c>
      <c r="E49" t="s" s="691">
        <v>334</v>
      </c>
      <c r="F49" s="692">
        <v>1</v>
      </c>
      <c r="G49" s="189"/>
      <c r="H49" s="189"/>
      <c r="I49" s="189"/>
      <c r="J49" s="189"/>
      <c r="K49" s="189"/>
      <c r="L49" s="711"/>
      <c r="M49" s="67"/>
      <c r="N49" s="68"/>
      <c r="O49" s="465">
        <f>O48/$T$48*100</f>
        <v>1.66666666666667</v>
      </c>
      <c r="P49" s="465">
        <f>P48/$T$48*100</f>
        <v>18.3333333333333</v>
      </c>
      <c r="Q49" s="465">
        <f>Q48/$T$48*100</f>
        <v>31.6666666666667</v>
      </c>
      <c r="R49" s="465">
        <f>R48/$T$48*100</f>
        <v>33.3333333333333</v>
      </c>
      <c r="S49" s="465">
        <f>S48/$T$48*100</f>
        <v>15</v>
      </c>
      <c r="T49" s="463"/>
      <c r="U49" s="727"/>
      <c r="V49" s="726"/>
      <c r="W49" s="68"/>
      <c r="X49" s="465">
        <f>X48/$AB$48*100</f>
        <v>28.5714285714286</v>
      </c>
      <c r="Y49" s="465">
        <f>Y48/$AB$48*100</f>
        <v>28.5714285714286</v>
      </c>
      <c r="Z49" s="465">
        <f>Z48/$AB$48*100</f>
        <v>21.4285714285714</v>
      </c>
      <c r="AA49" s="465">
        <f>AA48/$AB$48*100</f>
        <v>21.4285714285714</v>
      </c>
      <c r="AB49" s="463"/>
      <c r="AC49" s="728"/>
      <c r="AD49" s="729"/>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c r="BC49" s="723"/>
      <c r="BD49" s="723"/>
      <c r="BE49" s="723"/>
      <c r="BF49" s="723"/>
      <c r="BG49" s="723"/>
      <c r="BH49" s="723"/>
      <c r="BI49" s="723"/>
      <c r="BJ49" s="723"/>
      <c r="BK49" s="723"/>
      <c r="BL49" s="723"/>
      <c r="BM49" s="723"/>
      <c r="BN49" s="723"/>
      <c r="BO49" s="723"/>
      <c r="BP49" s="723"/>
      <c r="BQ49" s="723"/>
      <c r="BR49" s="723"/>
      <c r="BS49" s="723"/>
      <c r="BT49" s="723"/>
      <c r="BU49" s="723"/>
      <c r="BV49" s="723"/>
      <c r="BW49" s="723"/>
      <c r="BX49" s="723"/>
      <c r="BY49" s="723"/>
      <c r="BZ49" s="723"/>
    </row>
    <row r="50" ht="17.55" customHeight="1">
      <c r="A50" t="s" s="690">
        <v>246</v>
      </c>
      <c r="B50" t="s" s="691">
        <v>211</v>
      </c>
      <c r="C50" t="s" s="691">
        <v>213</v>
      </c>
      <c r="D50" s="692">
        <v>42</v>
      </c>
      <c r="E50" t="s" s="691">
        <v>335</v>
      </c>
      <c r="F50" s="692">
        <v>1</v>
      </c>
      <c r="G50" s="189"/>
      <c r="H50" s="189"/>
      <c r="I50" s="189"/>
      <c r="J50" s="189"/>
      <c r="K50" s="189"/>
      <c r="L50" s="711"/>
      <c r="M50" s="67"/>
      <c r="N50" t="s" s="342">
        <v>371</v>
      </c>
      <c r="O50" s="462">
        <v>0</v>
      </c>
      <c r="P50" s="462">
        <v>1</v>
      </c>
      <c r="Q50" s="462">
        <v>4</v>
      </c>
      <c r="R50" s="462">
        <v>8</v>
      </c>
      <c r="S50" s="462">
        <v>5</v>
      </c>
      <c r="T50" s="462">
        <f>SUM(O50:S50)</f>
        <v>18</v>
      </c>
      <c r="U50" s="725">
        <v>1</v>
      </c>
      <c r="V50" s="726"/>
      <c r="W50" s="722"/>
      <c r="X50" s="722"/>
      <c r="Y50" s="463"/>
      <c r="Z50" s="723"/>
      <c r="AA50" s="723"/>
      <c r="AB50" s="723"/>
      <c r="AC50" s="711"/>
      <c r="AD50" s="729"/>
      <c r="AE50" s="723"/>
      <c r="AF50" s="723"/>
      <c r="AG50" s="723"/>
      <c r="AH50" s="723"/>
      <c r="AI50" s="723"/>
      <c r="AJ50" s="723"/>
      <c r="AK50" s="723"/>
      <c r="AL50" s="723"/>
      <c r="AM50" s="723"/>
      <c r="AN50" s="723"/>
      <c r="AO50" s="723"/>
      <c r="AP50" s="723"/>
      <c r="AQ50" s="723"/>
      <c r="AR50" s="723"/>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3"/>
      <c r="BW50" s="723"/>
      <c r="BX50" s="723"/>
      <c r="BY50" s="723"/>
      <c r="BZ50" s="723"/>
    </row>
    <row r="51" ht="17.55" customHeight="1">
      <c r="A51" t="s" s="690">
        <v>233</v>
      </c>
      <c r="B51" t="s" s="691">
        <v>209</v>
      </c>
      <c r="C51" t="s" s="691">
        <v>213</v>
      </c>
      <c r="D51" s="692">
        <v>44</v>
      </c>
      <c r="E51" t="s" s="691">
        <v>335</v>
      </c>
      <c r="F51" s="692">
        <v>1</v>
      </c>
      <c r="G51" s="189"/>
      <c r="H51" s="189"/>
      <c r="I51" s="189"/>
      <c r="J51" s="189"/>
      <c r="K51" s="189"/>
      <c r="L51" s="711"/>
      <c r="M51" s="67"/>
      <c r="N51" s="68"/>
      <c r="O51" s="465">
        <f>O50/$T$50*100</f>
        <v>0</v>
      </c>
      <c r="P51" s="465">
        <f>P50/$T$50*100</f>
        <v>5.55555555555556</v>
      </c>
      <c r="Q51" s="465">
        <f>Q50/$T$50*100</f>
        <v>22.2222222222222</v>
      </c>
      <c r="R51" s="465">
        <f>R50/$T$50*100</f>
        <v>44.4444444444444</v>
      </c>
      <c r="S51" s="465">
        <f>S50/$T$50*100</f>
        <v>27.7777777777778</v>
      </c>
      <c r="T51" s="463"/>
      <c r="U51" s="727"/>
      <c r="V51" s="726"/>
      <c r="W51" s="724"/>
      <c r="X51" s="724"/>
      <c r="Y51" s="463"/>
      <c r="Z51" s="723"/>
      <c r="AA51" s="723"/>
      <c r="AB51" s="723"/>
      <c r="AC51" s="711"/>
      <c r="AD51" s="729"/>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row>
    <row r="52" ht="17.55" customHeight="1">
      <c r="A52" t="s" s="690">
        <v>270</v>
      </c>
      <c r="B52" t="s" s="691">
        <v>206</v>
      </c>
      <c r="C52" t="s" s="691">
        <v>213</v>
      </c>
      <c r="D52" s="692">
        <v>45</v>
      </c>
      <c r="E52" t="s" s="691">
        <v>335</v>
      </c>
      <c r="F52" s="692">
        <v>1</v>
      </c>
      <c r="G52" s="189"/>
      <c r="H52" s="189"/>
      <c r="I52" s="189"/>
      <c r="J52" s="189"/>
      <c r="K52" s="189"/>
      <c r="L52" s="711"/>
      <c r="M52" s="67"/>
      <c r="N52" t="s" s="342">
        <v>372</v>
      </c>
      <c r="O52" s="462">
        <v>0</v>
      </c>
      <c r="P52" s="462">
        <v>13</v>
      </c>
      <c r="Q52" s="462">
        <v>14</v>
      </c>
      <c r="R52" s="462">
        <v>9</v>
      </c>
      <c r="S52" s="462">
        <v>2</v>
      </c>
      <c r="T52" s="462">
        <f>SUM(O52:S52)</f>
        <v>38</v>
      </c>
      <c r="U52" s="730">
        <v>5</v>
      </c>
      <c r="V52" s="726"/>
      <c r="W52" s="723"/>
      <c r="X52" s="723"/>
      <c r="Y52" s="463"/>
      <c r="Z52" s="723"/>
      <c r="AA52" s="723"/>
      <c r="AB52" s="723"/>
      <c r="AC52" s="711"/>
      <c r="AD52" s="729"/>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X52" s="723"/>
      <c r="BY52" s="723"/>
      <c r="BZ52" s="723"/>
    </row>
    <row r="53" ht="17.55" customHeight="1">
      <c r="A53" t="s" s="690">
        <v>225</v>
      </c>
      <c r="B53" t="s" s="691">
        <v>210</v>
      </c>
      <c r="C53" t="s" s="691">
        <v>213</v>
      </c>
      <c r="D53" s="692">
        <v>46</v>
      </c>
      <c r="E53" t="s" s="691">
        <v>335</v>
      </c>
      <c r="F53" s="692">
        <v>1</v>
      </c>
      <c r="G53" s="190"/>
      <c r="H53" s="190"/>
      <c r="I53" s="190"/>
      <c r="J53" s="190"/>
      <c r="K53" s="190"/>
      <c r="L53" s="293"/>
      <c r="M53" s="67"/>
      <c r="N53" s="68"/>
      <c r="O53" s="465">
        <f>O52/$T$52*100</f>
        <v>0</v>
      </c>
      <c r="P53" s="465">
        <f>P52/$T$52*100</f>
        <v>34.2105263157895</v>
      </c>
      <c r="Q53" s="465">
        <f>Q52/$T$52*100</f>
        <v>36.8421052631579</v>
      </c>
      <c r="R53" s="465">
        <f>R52/$T$52*100</f>
        <v>23.6842105263158</v>
      </c>
      <c r="S53" s="465">
        <f>S52/$T$52*100</f>
        <v>5.26315789473684</v>
      </c>
      <c r="T53" s="463"/>
      <c r="U53" s="731"/>
      <c r="V53" s="726"/>
      <c r="W53" s="68"/>
      <c r="X53" s="68"/>
      <c r="Y53" s="463"/>
      <c r="Z53" s="68"/>
      <c r="AA53" s="68"/>
      <c r="AB53" s="68"/>
      <c r="AC53" s="293"/>
      <c r="AD53" s="67"/>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row>
    <row r="54" ht="17.55" customHeight="1">
      <c r="A54" t="s" s="690">
        <v>273</v>
      </c>
      <c r="B54" t="s" s="691">
        <v>209</v>
      </c>
      <c r="C54" t="s" s="691">
        <v>213</v>
      </c>
      <c r="D54" s="692">
        <v>48</v>
      </c>
      <c r="E54" t="s" s="691">
        <v>335</v>
      </c>
      <c r="F54" s="692">
        <v>1</v>
      </c>
      <c r="G54" s="732"/>
      <c r="H54" s="732"/>
      <c r="I54" s="732"/>
      <c r="J54" s="732"/>
      <c r="K54" s="732"/>
      <c r="L54" s="728"/>
      <c r="M54" s="67"/>
      <c r="N54" t="s" s="342">
        <v>373</v>
      </c>
      <c r="O54" s="462">
        <v>8</v>
      </c>
      <c r="P54" s="462">
        <v>13</v>
      </c>
      <c r="Q54" s="462">
        <v>19</v>
      </c>
      <c r="R54" s="462">
        <v>11</v>
      </c>
      <c r="S54" s="462">
        <v>3</v>
      </c>
      <c r="T54" s="462">
        <f>SUM(O54:S54)</f>
        <v>54</v>
      </c>
      <c r="U54" s="730">
        <v>7</v>
      </c>
      <c r="V54" s="726"/>
      <c r="W54" s="465"/>
      <c r="X54" s="465"/>
      <c r="Y54" s="463"/>
      <c r="Z54" s="68"/>
      <c r="AA54" s="68"/>
      <c r="AB54" s="68"/>
      <c r="AC54" s="293"/>
      <c r="AD54" s="733"/>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c r="BW54" s="465"/>
      <c r="BX54" s="465"/>
      <c r="BY54" s="465"/>
      <c r="BZ54" s="465"/>
    </row>
    <row r="55" ht="17.55" customHeight="1">
      <c r="A55" t="s" s="690">
        <v>277</v>
      </c>
      <c r="B55" t="s" s="691">
        <v>210</v>
      </c>
      <c r="C55" t="s" s="691">
        <v>213</v>
      </c>
      <c r="D55" s="692">
        <v>49</v>
      </c>
      <c r="E55" t="s" s="691">
        <v>335</v>
      </c>
      <c r="F55" s="692">
        <v>1</v>
      </c>
      <c r="G55" s="190"/>
      <c r="H55" s="190"/>
      <c r="I55" s="190"/>
      <c r="J55" s="190"/>
      <c r="K55" s="190"/>
      <c r="L55" s="293"/>
      <c r="M55" s="67"/>
      <c r="N55" s="68"/>
      <c r="O55" s="465">
        <f>O54/$T$54*100</f>
        <v>14.8148148148148</v>
      </c>
      <c r="P55" s="465">
        <f>P54/$T$54*100</f>
        <v>24.0740740740741</v>
      </c>
      <c r="Q55" s="465">
        <f>Q54/$T$54*100</f>
        <v>35.1851851851852</v>
      </c>
      <c r="R55" s="465">
        <f>R54/$T$54*100</f>
        <v>20.3703703703704</v>
      </c>
      <c r="S55" s="465">
        <f>S54/$T$54*100</f>
        <v>5.55555555555556</v>
      </c>
      <c r="T55" s="463"/>
      <c r="U55" s="731"/>
      <c r="V55" s="726"/>
      <c r="W55" s="68"/>
      <c r="X55" s="68"/>
      <c r="Y55" s="463"/>
      <c r="Z55" s="68"/>
      <c r="AA55" s="68"/>
      <c r="AB55" s="68"/>
      <c r="AC55" s="293"/>
      <c r="AD55" s="67"/>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row>
    <row r="56" ht="17.55" customHeight="1">
      <c r="A56" t="s" s="282">
        <v>272</v>
      </c>
      <c r="B56" t="s" s="651">
        <v>212</v>
      </c>
      <c r="C56" t="s" s="651">
        <v>215</v>
      </c>
      <c r="D56" s="462">
        <v>20</v>
      </c>
      <c r="E56" t="s" s="651">
        <v>334</v>
      </c>
      <c r="F56" s="462">
        <v>1</v>
      </c>
      <c r="G56" s="652">
        <f>MEDIAN(D56:D65)</f>
        <v>35</v>
      </c>
      <c r="H56" t="s" s="701">
        <v>334</v>
      </c>
      <c r="I56" s="652">
        <f>D65-D56</f>
        <v>46</v>
      </c>
      <c r="J56" s="653">
        <f>I56*100/76</f>
        <v>60.5263157894737</v>
      </c>
      <c r="K56" s="653">
        <f>STDEV(D56:D65)</f>
        <v>13.1470317731587</v>
      </c>
      <c r="L56" s="293"/>
      <c r="M56" s="67"/>
      <c r="N56" t="s" s="342">
        <v>374</v>
      </c>
      <c r="O56" s="462">
        <v>1</v>
      </c>
      <c r="P56" s="462">
        <v>7</v>
      </c>
      <c r="Q56" s="462">
        <v>6</v>
      </c>
      <c r="R56" s="462">
        <v>2</v>
      </c>
      <c r="S56" s="462">
        <v>2</v>
      </c>
      <c r="T56" s="462">
        <f>SUM(O56:S56)</f>
        <v>18</v>
      </c>
      <c r="U56" s="725">
        <v>1</v>
      </c>
      <c r="V56" s="726"/>
      <c r="W56" s="68"/>
      <c r="X56" s="68"/>
      <c r="Y56" s="463"/>
      <c r="Z56" s="68"/>
      <c r="AA56" s="68"/>
      <c r="AB56" s="68"/>
      <c r="AC56" s="293"/>
      <c r="AD56" s="67"/>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row>
    <row r="57" ht="17.55" customHeight="1">
      <c r="A57" t="s" s="282">
        <v>268</v>
      </c>
      <c r="B57" t="s" s="651">
        <v>207</v>
      </c>
      <c r="C57" t="s" s="651">
        <v>215</v>
      </c>
      <c r="D57" s="462">
        <v>23</v>
      </c>
      <c r="E57" t="s" s="651">
        <v>334</v>
      </c>
      <c r="F57" s="462">
        <v>1</v>
      </c>
      <c r="G57" s="189"/>
      <c r="H57" s="189"/>
      <c r="I57" s="189"/>
      <c r="J57" s="189"/>
      <c r="K57" s="189"/>
      <c r="L57" s="293"/>
      <c r="M57" s="67"/>
      <c r="N57" s="68"/>
      <c r="O57" s="465">
        <f>O56/$T$56*100</f>
        <v>5.55555555555556</v>
      </c>
      <c r="P57" s="465">
        <f>P56/$T$56*100</f>
        <v>38.8888888888889</v>
      </c>
      <c r="Q57" s="465">
        <f>Q56/$T$56*100</f>
        <v>33.3333333333333</v>
      </c>
      <c r="R57" s="465">
        <f>R56/$T$56*100</f>
        <v>11.1111111111111</v>
      </c>
      <c r="S57" s="465">
        <f>S56/$T$56*100</f>
        <v>11.1111111111111</v>
      </c>
      <c r="T57" s="463"/>
      <c r="U57" s="727"/>
      <c r="V57" s="726"/>
      <c r="W57" s="68"/>
      <c r="X57" s="68"/>
      <c r="Y57" s="68"/>
      <c r="Z57" s="68"/>
      <c r="AA57" s="68"/>
      <c r="AB57" s="68"/>
      <c r="AC57" s="293"/>
      <c r="AD57" s="67"/>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ht="17.55" customHeight="1">
      <c r="A58" t="s" s="282">
        <v>266</v>
      </c>
      <c r="B58" t="s" s="651">
        <v>212</v>
      </c>
      <c r="C58" t="s" s="651">
        <v>215</v>
      </c>
      <c r="D58" s="462">
        <v>27</v>
      </c>
      <c r="E58" t="s" s="651">
        <v>334</v>
      </c>
      <c r="F58" s="462">
        <v>1</v>
      </c>
      <c r="G58" s="189"/>
      <c r="H58" s="189"/>
      <c r="I58" s="189"/>
      <c r="J58" s="189"/>
      <c r="K58" s="189"/>
      <c r="L58" s="293"/>
      <c r="M58" s="67"/>
      <c r="N58" t="s" s="342">
        <v>375</v>
      </c>
      <c r="O58" s="462">
        <v>19</v>
      </c>
      <c r="P58" s="462">
        <v>18</v>
      </c>
      <c r="Q58" s="462">
        <v>14</v>
      </c>
      <c r="R58" s="462">
        <v>6</v>
      </c>
      <c r="S58" s="462">
        <v>1</v>
      </c>
      <c r="T58" s="462">
        <f>SUM(O58:S58)</f>
        <v>58</v>
      </c>
      <c r="U58" s="725">
        <v>3</v>
      </c>
      <c r="V58" s="726"/>
      <c r="W58" s="68"/>
      <c r="X58" s="68"/>
      <c r="Y58" s="68"/>
      <c r="Z58" s="68"/>
      <c r="AA58" s="68"/>
      <c r="AB58" s="68"/>
      <c r="AC58" s="293"/>
      <c r="AD58" s="67"/>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row>
    <row r="59" ht="17.55" customHeight="1">
      <c r="A59" t="s" s="282">
        <v>226</v>
      </c>
      <c r="B59" t="s" s="651">
        <v>209</v>
      </c>
      <c r="C59" t="s" s="651">
        <v>215</v>
      </c>
      <c r="D59" s="462">
        <v>31</v>
      </c>
      <c r="E59" t="s" s="651">
        <v>334</v>
      </c>
      <c r="F59" s="462">
        <v>1</v>
      </c>
      <c r="G59" s="189"/>
      <c r="H59" s="189"/>
      <c r="I59" s="189"/>
      <c r="J59" s="189"/>
      <c r="K59" s="189"/>
      <c r="L59" s="293"/>
      <c r="M59" s="67"/>
      <c r="N59" s="68"/>
      <c r="O59" s="465">
        <f>O58/$T$58*100</f>
        <v>32.7586206896552</v>
      </c>
      <c r="P59" s="465">
        <f>P58/$T$58*100</f>
        <v>31.0344827586207</v>
      </c>
      <c r="Q59" s="465">
        <f>Q58/$T$58*100</f>
        <v>24.1379310344828</v>
      </c>
      <c r="R59" s="465">
        <f>R58/$T$58*100</f>
        <v>10.3448275862069</v>
      </c>
      <c r="S59" s="465">
        <f>S58/$T$58*100</f>
        <v>1.72413793103448</v>
      </c>
      <c r="T59" s="463"/>
      <c r="U59" s="734"/>
      <c r="V59" s="726"/>
      <c r="W59" s="68"/>
      <c r="X59" s="68"/>
      <c r="Y59" s="68"/>
      <c r="Z59" s="68"/>
      <c r="AA59" s="68"/>
      <c r="AB59" s="68"/>
      <c r="AC59" s="293"/>
      <c r="AD59" s="67"/>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row>
    <row r="60" ht="17.55" customHeight="1">
      <c r="A60" t="s" s="282">
        <v>220</v>
      </c>
      <c r="B60" t="s" s="651">
        <v>209</v>
      </c>
      <c r="C60" t="s" s="651">
        <v>215</v>
      </c>
      <c r="D60" s="462">
        <v>32</v>
      </c>
      <c r="E60" t="s" s="651">
        <v>334</v>
      </c>
      <c r="F60" s="462">
        <v>1</v>
      </c>
      <c r="G60" s="189"/>
      <c r="H60" s="189"/>
      <c r="I60" s="189"/>
      <c r="J60" s="189"/>
      <c r="K60" s="189"/>
      <c r="L60" s="735"/>
      <c r="M60" s="67"/>
      <c r="N60" t="s" s="342">
        <v>376</v>
      </c>
      <c r="O60" s="462">
        <v>9</v>
      </c>
      <c r="P60" s="462">
        <v>3</v>
      </c>
      <c r="Q60" s="462">
        <v>3</v>
      </c>
      <c r="R60" s="462">
        <v>1</v>
      </c>
      <c r="S60" s="462">
        <v>0</v>
      </c>
      <c r="T60" s="462">
        <f>SUM(O60:S60)</f>
        <v>16</v>
      </c>
      <c r="U60" s="725">
        <v>1</v>
      </c>
      <c r="V60" s="726"/>
      <c r="W60" s="586"/>
      <c r="X60" s="586"/>
      <c r="Y60" s="586"/>
      <c r="Z60" s="586"/>
      <c r="AA60" s="586"/>
      <c r="AB60" s="586"/>
      <c r="AC60" s="735"/>
      <c r="AD60" s="73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c r="BA60" s="586"/>
      <c r="BB60" s="586"/>
      <c r="BC60" s="586"/>
      <c r="BD60" s="586"/>
      <c r="BE60" s="586"/>
      <c r="BF60" s="586"/>
      <c r="BG60" s="586"/>
      <c r="BH60" s="586"/>
      <c r="BI60" s="586"/>
      <c r="BJ60" s="586"/>
      <c r="BK60" s="586"/>
      <c r="BL60" s="586"/>
      <c r="BM60" s="586"/>
      <c r="BN60" s="586"/>
      <c r="BO60" s="586"/>
      <c r="BP60" s="586"/>
      <c r="BQ60" s="586"/>
      <c r="BR60" s="586"/>
      <c r="BS60" s="586"/>
      <c r="BT60" s="586"/>
      <c r="BU60" s="586"/>
      <c r="BV60" s="586"/>
      <c r="BW60" s="586"/>
      <c r="BX60" s="586"/>
      <c r="BY60" s="586"/>
      <c r="BZ60" s="586"/>
    </row>
    <row r="61" ht="17.55" customHeight="1">
      <c r="A61" t="s" s="282">
        <v>224</v>
      </c>
      <c r="B61" t="s" s="651">
        <v>210</v>
      </c>
      <c r="C61" t="s" s="651">
        <v>215</v>
      </c>
      <c r="D61" s="462">
        <v>38</v>
      </c>
      <c r="E61" t="s" s="651">
        <v>335</v>
      </c>
      <c r="F61" s="462">
        <v>1</v>
      </c>
      <c r="G61" s="189"/>
      <c r="H61" s="189"/>
      <c r="I61" s="189"/>
      <c r="J61" s="189"/>
      <c r="K61" s="189"/>
      <c r="L61" s="685"/>
      <c r="M61" s="67"/>
      <c r="N61" s="68"/>
      <c r="O61" s="465">
        <f>O60/$T$60*100</f>
        <v>56.25</v>
      </c>
      <c r="P61" s="465">
        <f>P60/$T$60*100</f>
        <v>18.75</v>
      </c>
      <c r="Q61" s="465">
        <f>Q60/$T$60*100</f>
        <v>18.75</v>
      </c>
      <c r="R61" s="465">
        <f>R60/$T$60*100</f>
        <v>6.25</v>
      </c>
      <c r="S61" s="465">
        <f>S60/$T$60*100</f>
        <v>0</v>
      </c>
      <c r="T61" s="463"/>
      <c r="U61" s="734"/>
      <c r="V61" s="726"/>
      <c r="W61" s="463"/>
      <c r="X61" s="463"/>
      <c r="Y61" s="463"/>
      <c r="Z61" s="463"/>
      <c r="AA61" s="463"/>
      <c r="AB61" s="463"/>
      <c r="AC61" s="685"/>
      <c r="AD61" s="665"/>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c r="BR61" s="463"/>
      <c r="BS61" s="463"/>
      <c r="BT61" s="463"/>
      <c r="BU61" s="463"/>
      <c r="BV61" s="463"/>
      <c r="BW61" s="463"/>
      <c r="BX61" s="463"/>
      <c r="BY61" s="463"/>
      <c r="BZ61" s="463"/>
    </row>
    <row r="62" ht="17.55" customHeight="1">
      <c r="A62" t="s" s="282">
        <v>269</v>
      </c>
      <c r="B62" t="s" s="651">
        <v>206</v>
      </c>
      <c r="C62" t="s" s="651">
        <v>215</v>
      </c>
      <c r="D62" s="462">
        <v>40</v>
      </c>
      <c r="E62" t="s" s="651">
        <v>335</v>
      </c>
      <c r="F62" s="462">
        <v>1</v>
      </c>
      <c r="G62" s="189"/>
      <c r="H62" s="189"/>
      <c r="I62" s="189"/>
      <c r="J62" s="189"/>
      <c r="K62" s="189"/>
      <c r="L62" s="685"/>
      <c r="M62" s="67"/>
      <c r="N62" t="s" s="342">
        <v>377</v>
      </c>
      <c r="O62" s="462">
        <v>2</v>
      </c>
      <c r="P62" s="462">
        <v>3</v>
      </c>
      <c r="Q62" s="462">
        <v>5</v>
      </c>
      <c r="R62" s="462">
        <v>3</v>
      </c>
      <c r="S62" s="462">
        <v>6</v>
      </c>
      <c r="T62" s="462">
        <f>SUM(O62:S62)</f>
        <v>19</v>
      </c>
      <c r="U62" s="734"/>
      <c r="V62" s="726"/>
      <c r="W62" s="463"/>
      <c r="X62" s="463"/>
      <c r="Y62" s="463"/>
      <c r="Z62" s="463"/>
      <c r="AA62" s="463"/>
      <c r="AB62" s="463"/>
      <c r="AC62" s="685"/>
      <c r="AD62" s="665"/>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463"/>
      <c r="BA62" s="463"/>
      <c r="BB62" s="463"/>
      <c r="BC62" s="463"/>
      <c r="BD62" s="463"/>
      <c r="BE62" s="463"/>
      <c r="BF62" s="463"/>
      <c r="BG62" s="463"/>
      <c r="BH62" s="463"/>
      <c r="BI62" s="463"/>
      <c r="BJ62" s="463"/>
      <c r="BK62" s="463"/>
      <c r="BL62" s="463"/>
      <c r="BM62" s="463"/>
      <c r="BN62" s="463"/>
      <c r="BO62" s="463"/>
      <c r="BP62" s="463"/>
      <c r="BQ62" s="463"/>
      <c r="BR62" s="463"/>
      <c r="BS62" s="463"/>
      <c r="BT62" s="463"/>
      <c r="BU62" s="463"/>
      <c r="BV62" s="463"/>
      <c r="BW62" s="463"/>
      <c r="BX62" s="463"/>
      <c r="BY62" s="463"/>
      <c r="BZ62" s="463"/>
    </row>
    <row r="63" ht="17.55" customHeight="1">
      <c r="A63" t="s" s="282">
        <v>274</v>
      </c>
      <c r="B63" t="s" s="651">
        <v>207</v>
      </c>
      <c r="C63" t="s" s="651">
        <v>215</v>
      </c>
      <c r="D63" s="462">
        <v>41</v>
      </c>
      <c r="E63" t="s" s="651">
        <v>335</v>
      </c>
      <c r="F63" s="462">
        <v>1</v>
      </c>
      <c r="G63" s="189"/>
      <c r="H63" s="189"/>
      <c r="I63" s="189"/>
      <c r="J63" s="189"/>
      <c r="K63" s="189"/>
      <c r="L63" s="685"/>
      <c r="M63" s="67"/>
      <c r="N63" s="68"/>
      <c r="O63" s="465">
        <f>O62/$T$62*100</f>
        <v>10.5263157894737</v>
      </c>
      <c r="P63" s="465">
        <f>P62/$T$62*100</f>
        <v>15.7894736842105</v>
      </c>
      <c r="Q63" s="465">
        <f>Q62/$T$62*100</f>
        <v>26.3157894736842</v>
      </c>
      <c r="R63" s="465">
        <f>R62/$T$62*100</f>
        <v>15.7894736842105</v>
      </c>
      <c r="S63" s="465">
        <f>S62/$T$62*100</f>
        <v>31.5789473684211</v>
      </c>
      <c r="T63" s="463"/>
      <c r="U63" s="727"/>
      <c r="V63" s="726"/>
      <c r="W63" s="463"/>
      <c r="X63" s="463"/>
      <c r="Y63" s="463"/>
      <c r="Z63" s="463"/>
      <c r="AA63" s="463"/>
      <c r="AB63" s="463"/>
      <c r="AC63" s="685"/>
      <c r="AD63" s="665"/>
      <c r="AE63" s="463"/>
      <c r="AF63" s="463"/>
      <c r="AG63" s="463"/>
      <c r="AH63" s="463"/>
      <c r="AI63" s="463"/>
      <c r="AJ63" s="463"/>
      <c r="AK63" s="463"/>
      <c r="AL63" s="463"/>
      <c r="AM63" s="463"/>
      <c r="AN63" s="463"/>
      <c r="AO63" s="463"/>
      <c r="AP63" s="463"/>
      <c r="AQ63" s="463"/>
      <c r="AR63" s="463"/>
      <c r="AS63" s="463"/>
      <c r="AT63" s="463"/>
      <c r="AU63" s="463"/>
      <c r="AV63" s="463"/>
      <c r="AW63" s="463"/>
      <c r="AX63" s="463"/>
      <c r="AY63" s="463"/>
      <c r="AZ63" s="463"/>
      <c r="BA63" s="463"/>
      <c r="BB63" s="463"/>
      <c r="BC63" s="463"/>
      <c r="BD63" s="463"/>
      <c r="BE63" s="463"/>
      <c r="BF63" s="463"/>
      <c r="BG63" s="463"/>
      <c r="BH63" s="463"/>
      <c r="BI63" s="463"/>
      <c r="BJ63" s="463"/>
      <c r="BK63" s="463"/>
      <c r="BL63" s="463"/>
      <c r="BM63" s="463"/>
      <c r="BN63" s="463"/>
      <c r="BO63" s="463"/>
      <c r="BP63" s="463"/>
      <c r="BQ63" s="463"/>
      <c r="BR63" s="463"/>
      <c r="BS63" s="463"/>
      <c r="BT63" s="463"/>
      <c r="BU63" s="463"/>
      <c r="BV63" s="463"/>
      <c r="BW63" s="463"/>
      <c r="BX63" s="463"/>
      <c r="BY63" s="463"/>
      <c r="BZ63" s="463"/>
    </row>
    <row r="64" ht="17.55" customHeight="1">
      <c r="A64" t="s" s="282">
        <v>237</v>
      </c>
      <c r="B64" t="s" s="651">
        <v>211</v>
      </c>
      <c r="C64" t="s" s="651">
        <v>215</v>
      </c>
      <c r="D64" s="462">
        <v>44</v>
      </c>
      <c r="E64" t="s" s="651">
        <v>335</v>
      </c>
      <c r="F64" s="462">
        <v>1</v>
      </c>
      <c r="G64" s="189"/>
      <c r="H64" s="189"/>
      <c r="I64" s="189"/>
      <c r="J64" s="189"/>
      <c r="K64" s="189"/>
      <c r="L64" s="685"/>
      <c r="M64" s="67"/>
      <c r="N64" t="s" s="342">
        <v>378</v>
      </c>
      <c r="O64" s="462">
        <v>7</v>
      </c>
      <c r="P64" s="462">
        <v>13</v>
      </c>
      <c r="Q64" s="462">
        <v>8</v>
      </c>
      <c r="R64" s="462">
        <v>3</v>
      </c>
      <c r="S64" s="462">
        <v>11</v>
      </c>
      <c r="T64" s="462">
        <f>SUM(O64:S64)</f>
        <v>42</v>
      </c>
      <c r="U64" s="734"/>
      <c r="V64" s="726"/>
      <c r="W64" s="463"/>
      <c r="X64" s="463"/>
      <c r="Y64" s="463"/>
      <c r="Z64" s="463"/>
      <c r="AA64" s="463"/>
      <c r="AB64" s="463"/>
      <c r="AC64" s="685"/>
      <c r="AD64" s="665"/>
      <c r="AE64" s="463"/>
      <c r="AF64" s="463"/>
      <c r="AG64" s="463"/>
      <c r="AH64" s="463"/>
      <c r="AI64" s="463"/>
      <c r="AJ64" s="463"/>
      <c r="AK64" s="463"/>
      <c r="AL64" s="463"/>
      <c r="AM64" s="463"/>
      <c r="AN64" s="463"/>
      <c r="AO64" s="463"/>
      <c r="AP64" s="463"/>
      <c r="AQ64" s="463"/>
      <c r="AR64" s="463"/>
      <c r="AS64" s="463"/>
      <c r="AT64" s="463"/>
      <c r="AU64" s="463"/>
      <c r="AV64" s="463"/>
      <c r="AW64" s="463"/>
      <c r="AX64" s="463"/>
      <c r="AY64" s="463"/>
      <c r="AZ64" s="463"/>
      <c r="BA64" s="463"/>
      <c r="BB64" s="463"/>
      <c r="BC64" s="463"/>
      <c r="BD64" s="463"/>
      <c r="BE64" s="463"/>
      <c r="BF64" s="463"/>
      <c r="BG64" s="463"/>
      <c r="BH64" s="463"/>
      <c r="BI64" s="463"/>
      <c r="BJ64" s="463"/>
      <c r="BK64" s="463"/>
      <c r="BL64" s="463"/>
      <c r="BM64" s="463"/>
      <c r="BN64" s="463"/>
      <c r="BO64" s="463"/>
      <c r="BP64" s="463"/>
      <c r="BQ64" s="463"/>
      <c r="BR64" s="463"/>
      <c r="BS64" s="463"/>
      <c r="BT64" s="463"/>
      <c r="BU64" s="463"/>
      <c r="BV64" s="463"/>
      <c r="BW64" s="463"/>
      <c r="BX64" s="463"/>
      <c r="BY64" s="463"/>
      <c r="BZ64" s="463"/>
    </row>
    <row r="65" ht="17.55" customHeight="1">
      <c r="A65" t="s" s="282">
        <v>243</v>
      </c>
      <c r="B65" t="s" s="651">
        <v>207</v>
      </c>
      <c r="C65" t="s" s="651">
        <v>215</v>
      </c>
      <c r="D65" s="462">
        <v>66</v>
      </c>
      <c r="E65" t="s" s="651">
        <v>336</v>
      </c>
      <c r="F65" s="462">
        <v>1</v>
      </c>
      <c r="G65" s="190"/>
      <c r="H65" s="190"/>
      <c r="I65" s="190"/>
      <c r="J65" s="190"/>
      <c r="K65" s="190"/>
      <c r="L65" s="685"/>
      <c r="M65" s="67"/>
      <c r="N65" s="68"/>
      <c r="O65" s="465">
        <f>O64/$T$64*100</f>
        <v>16.6666666666667</v>
      </c>
      <c r="P65" s="465">
        <f>P64/$T$64*100</f>
        <v>30.952380952381</v>
      </c>
      <c r="Q65" s="465">
        <f>Q64/$T$64*100</f>
        <v>19.047619047619</v>
      </c>
      <c r="R65" s="465">
        <f>R64/$T$64*100</f>
        <v>7.14285714285714</v>
      </c>
      <c r="S65" s="465">
        <f>S64/$T$64*100</f>
        <v>26.1904761904762</v>
      </c>
      <c r="T65" s="463"/>
      <c r="U65" s="727"/>
      <c r="V65" s="726"/>
      <c r="W65" s="463"/>
      <c r="X65" s="463"/>
      <c r="Y65" s="463"/>
      <c r="Z65" s="463"/>
      <c r="AA65" s="463"/>
      <c r="AB65" s="463"/>
      <c r="AC65" s="685"/>
      <c r="AD65" s="665"/>
      <c r="AE65" s="463"/>
      <c r="AF65" s="463"/>
      <c r="AG65" s="463"/>
      <c r="AH65" s="463"/>
      <c r="AI65" s="463"/>
      <c r="AJ65" s="463"/>
      <c r="AK65" s="463"/>
      <c r="AL65" s="463"/>
      <c r="AM65" s="463"/>
      <c r="AN65" s="463"/>
      <c r="AO65" s="463"/>
      <c r="AP65" s="463"/>
      <c r="AQ65" s="463"/>
      <c r="AR65" s="463"/>
      <c r="AS65" s="463"/>
      <c r="AT65" s="463"/>
      <c r="AU65" s="463"/>
      <c r="AV65" s="463"/>
      <c r="AW65" s="463"/>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3"/>
      <c r="BY65" s="463"/>
      <c r="BZ65" s="463"/>
    </row>
    <row r="66" ht="17.55" customHeight="1">
      <c r="A66" s="463"/>
      <c r="B66" s="463"/>
      <c r="C66" s="463"/>
      <c r="D66" s="463"/>
      <c r="E66" s="463"/>
      <c r="F66" s="463"/>
      <c r="G66" s="463"/>
      <c r="H66" s="463"/>
      <c r="I66" s="463"/>
      <c r="J66" s="463"/>
      <c r="K66" s="463"/>
      <c r="L66" s="685"/>
      <c r="M66" s="67"/>
      <c r="N66" t="s" s="342">
        <v>379</v>
      </c>
      <c r="O66" s="462">
        <v>7</v>
      </c>
      <c r="P66" s="462">
        <v>11</v>
      </c>
      <c r="Q66" s="462">
        <v>7</v>
      </c>
      <c r="R66" s="462">
        <v>4</v>
      </c>
      <c r="S66" s="462">
        <v>5</v>
      </c>
      <c r="T66" s="462">
        <f>SUM(O66:S66)</f>
        <v>34</v>
      </c>
      <c r="U66" s="725">
        <v>4</v>
      </c>
      <c r="V66" s="737"/>
      <c r="W66" s="465"/>
      <c r="X66" s="463"/>
      <c r="Y66" s="463"/>
      <c r="Z66" s="463"/>
      <c r="AA66" s="463"/>
      <c r="AB66" s="463"/>
      <c r="AC66" s="685"/>
      <c r="AD66" s="665"/>
      <c r="AE66" s="463"/>
      <c r="AF66" s="463"/>
      <c r="AG66" s="463"/>
      <c r="AH66" s="463"/>
      <c r="AI66" s="463"/>
      <c r="AJ66" s="463"/>
      <c r="AK66" s="463"/>
      <c r="AL66" s="463"/>
      <c r="AM66" s="463"/>
      <c r="AN66" s="463"/>
      <c r="AO66" s="463"/>
      <c r="AP66" s="463"/>
      <c r="AQ66" s="463"/>
      <c r="AR66" s="463"/>
      <c r="AS66" s="463"/>
      <c r="AT66" s="463"/>
      <c r="AU66" s="463"/>
      <c r="AV66" s="463"/>
      <c r="AW66" s="463"/>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3"/>
      <c r="BY66" s="463"/>
      <c r="BZ66" s="463"/>
    </row>
    <row r="67" ht="17.55" customHeight="1">
      <c r="A67" s="463"/>
      <c r="B67" s="463"/>
      <c r="C67" s="463"/>
      <c r="D67" s="463"/>
      <c r="E67" t="s" s="684">
        <v>380</v>
      </c>
      <c r="F67" s="68"/>
      <c r="G67" s="462">
        <f>MEDIAN(D4:D65)</f>
        <v>39</v>
      </c>
      <c r="H67" s="463"/>
      <c r="I67" t="s" s="684">
        <v>349</v>
      </c>
      <c r="J67" s="68"/>
      <c r="K67" s="465">
        <f>STDEV((D4:D65))</f>
        <v>14.1378846161922</v>
      </c>
      <c r="L67" s="685"/>
      <c r="M67" s="67"/>
      <c r="N67" s="68"/>
      <c r="O67" s="465">
        <f>O66/$T$66*100</f>
        <v>20.5882352941176</v>
      </c>
      <c r="P67" s="465">
        <f>P66/$T$66*100</f>
        <v>32.3529411764706</v>
      </c>
      <c r="Q67" s="465">
        <f>Q66/$T$66*100</f>
        <v>20.5882352941176</v>
      </c>
      <c r="R67" s="465">
        <f>R66/$T$66*100</f>
        <v>11.7647058823529</v>
      </c>
      <c r="S67" s="465">
        <f>S66/$T$66*100</f>
        <v>14.7058823529412</v>
      </c>
      <c r="T67" s="463"/>
      <c r="U67" s="727"/>
      <c r="V67" s="737"/>
      <c r="W67" s="465"/>
      <c r="X67" s="463"/>
      <c r="Y67" s="463"/>
      <c r="Z67" s="463"/>
      <c r="AA67" s="463"/>
      <c r="AB67" s="463"/>
      <c r="AC67" s="685"/>
      <c r="AD67" s="665"/>
      <c r="AE67" s="463"/>
      <c r="AF67" s="463"/>
      <c r="AG67" s="463"/>
      <c r="AH67" s="463"/>
      <c r="AI67" s="463"/>
      <c r="AJ67" s="463"/>
      <c r="AK67" s="463"/>
      <c r="AL67" s="463"/>
      <c r="AM67" s="463"/>
      <c r="AN67" s="463"/>
      <c r="AO67" s="463"/>
      <c r="AP67" s="463"/>
      <c r="AQ67" s="463"/>
      <c r="AR67" s="463"/>
      <c r="AS67" s="463"/>
      <c r="AT67" s="463"/>
      <c r="AU67" s="463"/>
      <c r="AV67" s="463"/>
      <c r="AW67" s="463"/>
      <c r="AX67" s="463"/>
      <c r="AY67" s="463"/>
      <c r="AZ67" s="463"/>
      <c r="BA67" s="463"/>
      <c r="BB67" s="463"/>
      <c r="BC67" s="463"/>
      <c r="BD67" s="463"/>
      <c r="BE67" s="463"/>
      <c r="BF67" s="463"/>
      <c r="BG67" s="463"/>
      <c r="BH67" s="463"/>
      <c r="BI67" s="463"/>
      <c r="BJ67" s="463"/>
      <c r="BK67" s="463"/>
      <c r="BL67" s="463"/>
      <c r="BM67" s="463"/>
      <c r="BN67" s="463"/>
      <c r="BO67" s="463"/>
      <c r="BP67" s="463"/>
      <c r="BQ67" s="463"/>
      <c r="BR67" s="463"/>
      <c r="BS67" s="463"/>
      <c r="BT67" s="463"/>
      <c r="BU67" s="463"/>
      <c r="BV67" s="463"/>
      <c r="BW67" s="463"/>
      <c r="BX67" s="463"/>
      <c r="BY67" s="463"/>
      <c r="BZ67" s="463"/>
    </row>
    <row r="68" ht="17.55" customHeight="1">
      <c r="A68" s="463"/>
      <c r="B68" s="463"/>
      <c r="C68" s="463"/>
      <c r="D68" s="463"/>
      <c r="E68" s="463"/>
      <c r="F68" s="463"/>
      <c r="G68" s="463"/>
      <c r="H68" s="463"/>
      <c r="I68" s="463"/>
      <c r="J68" s="463"/>
      <c r="K68" s="463"/>
      <c r="L68" s="685"/>
      <c r="M68" s="67"/>
      <c r="N68" t="s" s="342">
        <v>381</v>
      </c>
      <c r="O68" s="462">
        <v>9</v>
      </c>
      <c r="P68" s="462">
        <v>6</v>
      </c>
      <c r="Q68" s="462">
        <v>5</v>
      </c>
      <c r="R68" s="462">
        <v>6</v>
      </c>
      <c r="S68" s="462">
        <v>1</v>
      </c>
      <c r="T68" s="462">
        <f>SUM(O68:S68)</f>
        <v>27</v>
      </c>
      <c r="U68" s="725">
        <v>2</v>
      </c>
      <c r="V68" s="737"/>
      <c r="W68" s="465"/>
      <c r="X68" s="463"/>
      <c r="Y68" s="463"/>
      <c r="Z68" s="463"/>
      <c r="AA68" s="463"/>
      <c r="AB68" s="463"/>
      <c r="AC68" s="685"/>
      <c r="AD68" s="665"/>
      <c r="AE68" s="463"/>
      <c r="AF68" s="463"/>
      <c r="AG68" s="463"/>
      <c r="AH68" s="463"/>
      <c r="AI68" s="463"/>
      <c r="AJ68" s="463"/>
      <c r="AK68" s="463"/>
      <c r="AL68" s="463"/>
      <c r="AM68" s="463"/>
      <c r="AN68" s="463"/>
      <c r="AO68" s="463"/>
      <c r="AP68" s="463"/>
      <c r="AQ68" s="463"/>
      <c r="AR68" s="463"/>
      <c r="AS68" s="463"/>
      <c r="AT68" s="463"/>
      <c r="AU68" s="463"/>
      <c r="AV68" s="463"/>
      <c r="AW68" s="463"/>
      <c r="AX68" s="463"/>
      <c r="AY68" s="463"/>
      <c r="AZ68" s="463"/>
      <c r="BA68" s="463"/>
      <c r="BB68" s="463"/>
      <c r="BC68" s="463"/>
      <c r="BD68" s="463"/>
      <c r="BE68" s="463"/>
      <c r="BF68" s="463"/>
      <c r="BG68" s="463"/>
      <c r="BH68" s="463"/>
      <c r="BI68" s="463"/>
      <c r="BJ68" s="463"/>
      <c r="BK68" s="463"/>
      <c r="BL68" s="463"/>
      <c r="BM68" s="463"/>
      <c r="BN68" s="463"/>
      <c r="BO68" s="463"/>
      <c r="BP68" s="463"/>
      <c r="BQ68" s="463"/>
      <c r="BR68" s="463"/>
      <c r="BS68" s="463"/>
      <c r="BT68" s="463"/>
      <c r="BU68" s="463"/>
      <c r="BV68" s="463"/>
      <c r="BW68" s="463"/>
      <c r="BX68" s="463"/>
      <c r="BY68" s="463"/>
      <c r="BZ68" s="463"/>
    </row>
    <row r="69" ht="17.55" customHeight="1">
      <c r="A69" s="463"/>
      <c r="B69" s="463"/>
      <c r="C69" s="463"/>
      <c r="D69" s="463"/>
      <c r="E69" s="463"/>
      <c r="F69" s="463"/>
      <c r="G69" s="463"/>
      <c r="H69" s="463"/>
      <c r="I69" s="463"/>
      <c r="J69" s="463"/>
      <c r="K69" s="463"/>
      <c r="L69" s="685"/>
      <c r="M69" s="67"/>
      <c r="N69" s="68"/>
      <c r="O69" s="465">
        <f>O68/$T$68*100</f>
        <v>33.3333333333333</v>
      </c>
      <c r="P69" s="465">
        <f>P68/$T$68*100</f>
        <v>22.2222222222222</v>
      </c>
      <c r="Q69" s="465">
        <f>Q68/$T$68*100</f>
        <v>18.5185185185185</v>
      </c>
      <c r="R69" s="465">
        <f>R68/$T$68*100</f>
        <v>22.2222222222222</v>
      </c>
      <c r="S69" s="465">
        <f>S68/$T$68*100</f>
        <v>3.7037037037037</v>
      </c>
      <c r="T69" s="463"/>
      <c r="U69" s="727"/>
      <c r="V69" s="737"/>
      <c r="W69" s="465"/>
      <c r="X69" s="463"/>
      <c r="Y69" s="463"/>
      <c r="Z69" s="463"/>
      <c r="AA69" s="463"/>
      <c r="AB69" s="463"/>
      <c r="AC69" s="685"/>
      <c r="AD69" s="665"/>
      <c r="AE69" s="463"/>
      <c r="AF69" s="463"/>
      <c r="AG69" s="463"/>
      <c r="AH69" s="463"/>
      <c r="AI69" s="463"/>
      <c r="AJ69" s="463"/>
      <c r="AK69" s="463"/>
      <c r="AL69" s="463"/>
      <c r="AM69" s="463"/>
      <c r="AN69" s="463"/>
      <c r="AO69" s="463"/>
      <c r="AP69" s="463"/>
      <c r="AQ69" s="463"/>
      <c r="AR69" s="463"/>
      <c r="AS69" s="463"/>
      <c r="AT69" s="463"/>
      <c r="AU69" s="463"/>
      <c r="AV69" s="463"/>
      <c r="AW69" s="463"/>
      <c r="AX69" s="463"/>
      <c r="AY69" s="463"/>
      <c r="AZ69" s="463"/>
      <c r="BA69" s="463"/>
      <c r="BB69" s="463"/>
      <c r="BC69" s="463"/>
      <c r="BD69" s="463"/>
      <c r="BE69" s="463"/>
      <c r="BF69" s="463"/>
      <c r="BG69" s="463"/>
      <c r="BH69" s="463"/>
      <c r="BI69" s="463"/>
      <c r="BJ69" s="463"/>
      <c r="BK69" s="463"/>
      <c r="BL69" s="463"/>
      <c r="BM69" s="463"/>
      <c r="BN69" s="463"/>
      <c r="BO69" s="463"/>
      <c r="BP69" s="463"/>
      <c r="BQ69" s="463"/>
      <c r="BR69" s="463"/>
      <c r="BS69" s="463"/>
      <c r="BT69" s="463"/>
      <c r="BU69" s="463"/>
      <c r="BV69" s="463"/>
      <c r="BW69" s="463"/>
      <c r="BX69" s="463"/>
      <c r="BY69" s="463"/>
      <c r="BZ69" s="463"/>
    </row>
    <row r="70" ht="17.55" customHeight="1">
      <c r="A70" s="463"/>
      <c r="B70" s="463"/>
      <c r="C70" s="463"/>
      <c r="D70" s="463"/>
      <c r="E70" s="463"/>
      <c r="F70" s="463"/>
      <c r="G70" s="463"/>
      <c r="H70" s="463"/>
      <c r="I70" s="463"/>
      <c r="J70" s="463"/>
      <c r="K70" s="463"/>
      <c r="L70" s="685"/>
      <c r="M70" s="67"/>
      <c r="N70" t="s" s="342">
        <v>382</v>
      </c>
      <c r="O70" s="462">
        <v>14</v>
      </c>
      <c r="P70" s="462">
        <v>8</v>
      </c>
      <c r="Q70" s="462">
        <v>4</v>
      </c>
      <c r="R70" s="462">
        <v>7</v>
      </c>
      <c r="S70" s="462">
        <v>0</v>
      </c>
      <c r="T70" s="462">
        <f>SUM(O70:S70)</f>
        <v>33</v>
      </c>
      <c r="U70" s="725">
        <v>1</v>
      </c>
      <c r="V70" s="737"/>
      <c r="W70" s="465"/>
      <c r="X70" s="463"/>
      <c r="Y70" s="463"/>
      <c r="Z70" s="463"/>
      <c r="AA70" s="463"/>
      <c r="AB70" s="463"/>
      <c r="AC70" s="685"/>
      <c r="AD70" s="665"/>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463"/>
      <c r="BA70" s="463"/>
      <c r="BB70" s="463"/>
      <c r="BC70" s="463"/>
      <c r="BD70" s="463"/>
      <c r="BE70" s="463"/>
      <c r="BF70" s="463"/>
      <c r="BG70" s="463"/>
      <c r="BH70" s="463"/>
      <c r="BI70" s="463"/>
      <c r="BJ70" s="463"/>
      <c r="BK70" s="463"/>
      <c r="BL70" s="463"/>
      <c r="BM70" s="463"/>
      <c r="BN70" s="463"/>
      <c r="BO70" s="463"/>
      <c r="BP70" s="463"/>
      <c r="BQ70" s="463"/>
      <c r="BR70" s="463"/>
      <c r="BS70" s="463"/>
      <c r="BT70" s="463"/>
      <c r="BU70" s="463"/>
      <c r="BV70" s="463"/>
      <c r="BW70" s="463"/>
      <c r="BX70" s="463"/>
      <c r="BY70" s="463"/>
      <c r="BZ70" s="463"/>
    </row>
    <row r="71" ht="17.55" customHeight="1">
      <c r="A71" s="463"/>
      <c r="B71" s="463"/>
      <c r="C71" s="463"/>
      <c r="D71" s="463"/>
      <c r="E71" s="463"/>
      <c r="F71" s="463"/>
      <c r="G71" s="463"/>
      <c r="H71" s="463"/>
      <c r="I71" s="463"/>
      <c r="J71" s="463"/>
      <c r="K71" s="463"/>
      <c r="L71" s="685"/>
      <c r="M71" s="67"/>
      <c r="N71" s="68"/>
      <c r="O71" s="465">
        <f>O70/$T$70*100</f>
        <v>42.4242424242424</v>
      </c>
      <c r="P71" s="465">
        <f>P70/$T$70*100</f>
        <v>24.2424242424242</v>
      </c>
      <c r="Q71" s="465">
        <f>Q70/$T$70*100</f>
        <v>12.1212121212121</v>
      </c>
      <c r="R71" s="465">
        <f>R70/$T$70*100</f>
        <v>21.2121212121212</v>
      </c>
      <c r="S71" s="465">
        <f>S70/$T$70*100</f>
        <v>0</v>
      </c>
      <c r="T71" s="463"/>
      <c r="U71" s="727"/>
      <c r="V71" s="737"/>
      <c r="W71" s="465"/>
      <c r="X71" s="463"/>
      <c r="Y71" s="463"/>
      <c r="Z71" s="463"/>
      <c r="AA71" s="463"/>
      <c r="AB71" s="463"/>
      <c r="AC71" s="685"/>
      <c r="AD71" s="665"/>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3"/>
      <c r="BM71" s="463"/>
      <c r="BN71" s="463"/>
      <c r="BO71" s="463"/>
      <c r="BP71" s="463"/>
      <c r="BQ71" s="463"/>
      <c r="BR71" s="463"/>
      <c r="BS71" s="463"/>
      <c r="BT71" s="463"/>
      <c r="BU71" s="463"/>
      <c r="BV71" s="463"/>
      <c r="BW71" s="463"/>
      <c r="BX71" s="463"/>
      <c r="BY71" s="463"/>
      <c r="BZ71" s="463"/>
    </row>
    <row r="72" ht="17.55" customHeight="1">
      <c r="A72" s="463"/>
      <c r="B72" s="463"/>
      <c r="C72" s="463"/>
      <c r="D72" s="463"/>
      <c r="E72" s="463"/>
      <c r="F72" s="463"/>
      <c r="G72" s="463"/>
      <c r="H72" s="463"/>
      <c r="I72" s="463"/>
      <c r="J72" s="463"/>
      <c r="K72" s="463"/>
      <c r="L72" s="685"/>
      <c r="M72" s="67"/>
      <c r="N72" t="s" s="342">
        <v>383</v>
      </c>
      <c r="O72" s="462">
        <v>8</v>
      </c>
      <c r="P72" s="462">
        <v>6</v>
      </c>
      <c r="Q72" s="462">
        <v>4</v>
      </c>
      <c r="R72" s="462">
        <v>2</v>
      </c>
      <c r="S72" s="462">
        <v>0</v>
      </c>
      <c r="T72" s="462">
        <f>SUM(O72:S72)</f>
        <v>20</v>
      </c>
      <c r="U72" s="734"/>
      <c r="V72" s="737"/>
      <c r="W72" s="465"/>
      <c r="X72" s="463"/>
      <c r="Y72" s="463"/>
      <c r="Z72" s="463"/>
      <c r="AA72" s="463"/>
      <c r="AB72" s="463"/>
      <c r="AC72" s="685"/>
      <c r="AD72" s="665"/>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463"/>
      <c r="BD72" s="463"/>
      <c r="BE72" s="463"/>
      <c r="BF72" s="463"/>
      <c r="BG72" s="463"/>
      <c r="BH72" s="463"/>
      <c r="BI72" s="463"/>
      <c r="BJ72" s="463"/>
      <c r="BK72" s="463"/>
      <c r="BL72" s="463"/>
      <c r="BM72" s="463"/>
      <c r="BN72" s="463"/>
      <c r="BO72" s="463"/>
      <c r="BP72" s="463"/>
      <c r="BQ72" s="463"/>
      <c r="BR72" s="463"/>
      <c r="BS72" s="463"/>
      <c r="BT72" s="463"/>
      <c r="BU72" s="463"/>
      <c r="BV72" s="463"/>
      <c r="BW72" s="463"/>
      <c r="BX72" s="463"/>
      <c r="BY72" s="463"/>
      <c r="BZ72" s="463"/>
    </row>
    <row r="73" ht="17.55" customHeight="1">
      <c r="A73" s="463"/>
      <c r="B73" s="463"/>
      <c r="C73" s="463"/>
      <c r="D73" s="463"/>
      <c r="E73" s="463"/>
      <c r="F73" s="463"/>
      <c r="G73" s="463"/>
      <c r="H73" s="463"/>
      <c r="I73" s="463"/>
      <c r="J73" s="463"/>
      <c r="K73" s="463"/>
      <c r="L73" s="685"/>
      <c r="M73" s="67"/>
      <c r="N73" s="68"/>
      <c r="O73" s="465">
        <f>O72/$T$72*100</f>
        <v>40</v>
      </c>
      <c r="P73" s="465">
        <f>P72/$T$72*100</f>
        <v>30</v>
      </c>
      <c r="Q73" s="465">
        <f>Q72/$T$72*100</f>
        <v>20</v>
      </c>
      <c r="R73" s="465">
        <f>R72/$T$72*100</f>
        <v>10</v>
      </c>
      <c r="S73" s="465">
        <f>S72/$T$72*100</f>
        <v>0</v>
      </c>
      <c r="T73" s="463"/>
      <c r="U73" s="727"/>
      <c r="V73" s="737"/>
      <c r="W73" s="465"/>
      <c r="X73" s="463"/>
      <c r="Y73" s="463"/>
      <c r="Z73" s="463"/>
      <c r="AA73" s="463"/>
      <c r="AB73" s="463"/>
      <c r="AC73" s="685"/>
      <c r="AD73" s="665"/>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463"/>
      <c r="BC73" s="463"/>
      <c r="BD73" s="463"/>
      <c r="BE73" s="463"/>
      <c r="BF73" s="463"/>
      <c r="BG73" s="463"/>
      <c r="BH73" s="463"/>
      <c r="BI73" s="463"/>
      <c r="BJ73" s="463"/>
      <c r="BK73" s="463"/>
      <c r="BL73" s="463"/>
      <c r="BM73" s="463"/>
      <c r="BN73" s="463"/>
      <c r="BO73" s="463"/>
      <c r="BP73" s="463"/>
      <c r="BQ73" s="463"/>
      <c r="BR73" s="463"/>
      <c r="BS73" s="463"/>
      <c r="BT73" s="463"/>
      <c r="BU73" s="463"/>
      <c r="BV73" s="463"/>
      <c r="BW73" s="463"/>
      <c r="BX73" s="463"/>
      <c r="BY73" s="463"/>
      <c r="BZ73" s="463"/>
    </row>
    <row r="74" ht="17.55" customHeight="1">
      <c r="A74" s="463"/>
      <c r="B74" s="463"/>
      <c r="C74" s="463"/>
      <c r="D74" s="463"/>
      <c r="E74" s="463"/>
      <c r="F74" s="463"/>
      <c r="G74" s="463"/>
      <c r="H74" s="463"/>
      <c r="I74" s="463"/>
      <c r="J74" s="463"/>
      <c r="K74" s="463"/>
      <c r="L74" s="685"/>
      <c r="M74" s="67"/>
      <c r="N74" t="s" s="342">
        <v>384</v>
      </c>
      <c r="O74" s="462">
        <v>37</v>
      </c>
      <c r="P74" s="462">
        <f>SUM(P66,P68,P70,P72)</f>
        <v>31</v>
      </c>
      <c r="Q74" s="462">
        <f>SUM(Q66,Q68,Q70,Q72)</f>
        <v>20</v>
      </c>
      <c r="R74" s="462">
        <f>SUM(R66,R68,R70,R72)</f>
        <v>19</v>
      </c>
      <c r="S74" s="462">
        <f>SUM(S66,S68,S70,S72)</f>
        <v>6</v>
      </c>
      <c r="T74" s="462">
        <f>SUM(T66,T68,T70,T72)</f>
        <v>114</v>
      </c>
      <c r="U74" s="725">
        <f>SUM(U66,U68,U70,U72)</f>
        <v>7</v>
      </c>
      <c r="V74" s="737"/>
      <c r="W74" s="465"/>
      <c r="X74" s="463"/>
      <c r="Y74" s="463"/>
      <c r="Z74" s="463"/>
      <c r="AA74" s="463"/>
      <c r="AB74" s="463"/>
      <c r="AC74" s="685"/>
      <c r="AD74" s="665"/>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463"/>
      <c r="BD74" s="463"/>
      <c r="BE74" s="463"/>
      <c r="BF74" s="463"/>
      <c r="BG74" s="463"/>
      <c r="BH74" s="463"/>
      <c r="BI74" s="463"/>
      <c r="BJ74" s="463"/>
      <c r="BK74" s="463"/>
      <c r="BL74" s="463"/>
      <c r="BM74" s="463"/>
      <c r="BN74" s="463"/>
      <c r="BO74" s="463"/>
      <c r="BP74" s="463"/>
      <c r="BQ74" s="463"/>
      <c r="BR74" s="463"/>
      <c r="BS74" s="463"/>
      <c r="BT74" s="463"/>
      <c r="BU74" s="463"/>
      <c r="BV74" s="463"/>
      <c r="BW74" s="463"/>
      <c r="BX74" s="463"/>
      <c r="BY74" s="463"/>
      <c r="BZ74" s="463"/>
    </row>
    <row r="75" ht="17.55" customHeight="1">
      <c r="A75" s="463"/>
      <c r="B75" s="463"/>
      <c r="C75" s="463"/>
      <c r="D75" s="463"/>
      <c r="E75" s="463"/>
      <c r="F75" s="463"/>
      <c r="G75" s="463"/>
      <c r="H75" s="463"/>
      <c r="I75" s="463"/>
      <c r="J75" s="463"/>
      <c r="K75" s="463"/>
      <c r="L75" s="685"/>
      <c r="M75" s="67"/>
      <c r="N75" s="68"/>
      <c r="O75" s="465">
        <f>O74/$T$74*100</f>
        <v>32.4561403508772</v>
      </c>
      <c r="P75" s="465">
        <f>P74/$T$74*100</f>
        <v>27.1929824561404</v>
      </c>
      <c r="Q75" s="465">
        <f>Q74/$T$74*100</f>
        <v>17.5438596491228</v>
      </c>
      <c r="R75" s="465">
        <f>R74/$T$74*100</f>
        <v>16.6666666666667</v>
      </c>
      <c r="S75" s="465">
        <f>S74/$T$74*100</f>
        <v>5.26315789473684</v>
      </c>
      <c r="T75" s="465"/>
      <c r="U75" s="727"/>
      <c r="V75" s="737"/>
      <c r="W75" s="465"/>
      <c r="X75" s="463"/>
      <c r="Y75" s="463"/>
      <c r="Z75" s="463"/>
      <c r="AA75" s="463"/>
      <c r="AB75" s="463"/>
      <c r="AC75" s="685"/>
      <c r="AD75" s="665"/>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c r="BA75" s="463"/>
      <c r="BB75" s="463"/>
      <c r="BC75" s="463"/>
      <c r="BD75" s="463"/>
      <c r="BE75" s="463"/>
      <c r="BF75" s="463"/>
      <c r="BG75" s="463"/>
      <c r="BH75" s="463"/>
      <c r="BI75" s="463"/>
      <c r="BJ75" s="463"/>
      <c r="BK75" s="463"/>
      <c r="BL75" s="463"/>
      <c r="BM75" s="463"/>
      <c r="BN75" s="463"/>
      <c r="BO75" s="463"/>
      <c r="BP75" s="463"/>
      <c r="BQ75" s="463"/>
      <c r="BR75" s="463"/>
      <c r="BS75" s="463"/>
      <c r="BT75" s="463"/>
      <c r="BU75" s="463"/>
      <c r="BV75" s="463"/>
      <c r="BW75" s="463"/>
      <c r="BX75" s="463"/>
      <c r="BY75" s="463"/>
      <c r="BZ75" s="463"/>
    </row>
    <row r="76" ht="17.55" customHeight="1">
      <c r="A76" s="463"/>
      <c r="B76" s="463"/>
      <c r="C76" s="463"/>
      <c r="D76" s="463"/>
      <c r="E76" s="463"/>
      <c r="F76" s="463"/>
      <c r="G76" s="463"/>
      <c r="H76" s="463"/>
      <c r="I76" s="463"/>
      <c r="J76" s="463"/>
      <c r="K76" s="463"/>
      <c r="L76" s="685"/>
      <c r="M76" s="67"/>
      <c r="N76" t="s" s="342">
        <v>385</v>
      </c>
      <c r="O76" s="462">
        <v>0</v>
      </c>
      <c r="P76" s="462">
        <v>4</v>
      </c>
      <c r="Q76" s="462">
        <v>5</v>
      </c>
      <c r="R76" s="462">
        <v>7</v>
      </c>
      <c r="S76" s="462">
        <v>3</v>
      </c>
      <c r="T76" s="462">
        <f>SUM(O76:S76)</f>
        <v>19</v>
      </c>
      <c r="U76" s="734"/>
      <c r="V76" s="726"/>
      <c r="W76" s="463"/>
      <c r="X76" s="463"/>
      <c r="Y76" s="463"/>
      <c r="Z76" s="463"/>
      <c r="AA76" s="463"/>
      <c r="AB76" s="463"/>
      <c r="AC76" s="685"/>
      <c r="AD76" s="665"/>
      <c r="AE76" s="463"/>
      <c r="AF76" s="463"/>
      <c r="AG76" s="463"/>
      <c r="AH76" s="463"/>
      <c r="AI76" s="463"/>
      <c r="AJ76" s="463"/>
      <c r="AK76" s="463"/>
      <c r="AL76" s="463"/>
      <c r="AM76" s="463"/>
      <c r="AN76" s="463"/>
      <c r="AO76" s="463"/>
      <c r="AP76" s="463"/>
      <c r="AQ76" s="463"/>
      <c r="AR76" s="463"/>
      <c r="AS76" s="463"/>
      <c r="AT76" s="463"/>
      <c r="AU76" s="463"/>
      <c r="AV76" s="463"/>
      <c r="AW76" s="463"/>
      <c r="AX76" s="463"/>
      <c r="AY76" s="463"/>
      <c r="AZ76" s="463"/>
      <c r="BA76" s="463"/>
      <c r="BB76" s="463"/>
      <c r="BC76" s="463"/>
      <c r="BD76" s="463"/>
      <c r="BE76" s="463"/>
      <c r="BF76" s="463"/>
      <c r="BG76" s="463"/>
      <c r="BH76" s="463"/>
      <c r="BI76" s="463"/>
      <c r="BJ76" s="463"/>
      <c r="BK76" s="463"/>
      <c r="BL76" s="463"/>
      <c r="BM76" s="463"/>
      <c r="BN76" s="463"/>
      <c r="BO76" s="463"/>
      <c r="BP76" s="463"/>
      <c r="BQ76" s="463"/>
      <c r="BR76" s="463"/>
      <c r="BS76" s="463"/>
      <c r="BT76" s="463"/>
      <c r="BU76" s="463"/>
      <c r="BV76" s="463"/>
      <c r="BW76" s="463"/>
      <c r="BX76" s="463"/>
      <c r="BY76" s="463"/>
      <c r="BZ76" s="463"/>
    </row>
    <row r="77" ht="17.55" customHeight="1">
      <c r="A77" s="463"/>
      <c r="B77" s="463"/>
      <c r="C77" s="463"/>
      <c r="D77" s="463"/>
      <c r="E77" s="463"/>
      <c r="F77" s="463"/>
      <c r="G77" s="463"/>
      <c r="H77" s="463"/>
      <c r="I77" s="463"/>
      <c r="J77" s="463"/>
      <c r="K77" s="463"/>
      <c r="L77" s="685"/>
      <c r="M77" s="67"/>
      <c r="N77" s="68"/>
      <c r="O77" s="465">
        <f>O76/$T$76*100</f>
        <v>0</v>
      </c>
      <c r="P77" s="465">
        <f>P76/$T$76*100</f>
        <v>21.0526315789474</v>
      </c>
      <c r="Q77" s="465">
        <f>Q76/$T$76*100</f>
        <v>26.3157894736842</v>
      </c>
      <c r="R77" s="465">
        <f>R76/$T$76*100</f>
        <v>36.8421052631579</v>
      </c>
      <c r="S77" s="465">
        <f>S76/$T$76*100</f>
        <v>15.7894736842105</v>
      </c>
      <c r="T77" s="463"/>
      <c r="U77" s="727"/>
      <c r="V77" s="726"/>
      <c r="W77" s="463"/>
      <c r="X77" s="463"/>
      <c r="Y77" s="463"/>
      <c r="Z77" s="463"/>
      <c r="AA77" s="463"/>
      <c r="AB77" s="463"/>
      <c r="AC77" s="685"/>
      <c r="AD77" s="665"/>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c r="BF77" s="463"/>
      <c r="BG77" s="463"/>
      <c r="BH77" s="463"/>
      <c r="BI77" s="463"/>
      <c r="BJ77" s="463"/>
      <c r="BK77" s="463"/>
      <c r="BL77" s="463"/>
      <c r="BM77" s="463"/>
      <c r="BN77" s="463"/>
      <c r="BO77" s="463"/>
      <c r="BP77" s="463"/>
      <c r="BQ77" s="463"/>
      <c r="BR77" s="463"/>
      <c r="BS77" s="463"/>
      <c r="BT77" s="463"/>
      <c r="BU77" s="463"/>
      <c r="BV77" s="463"/>
      <c r="BW77" s="463"/>
      <c r="BX77" s="463"/>
      <c r="BY77" s="463"/>
      <c r="BZ77" s="463"/>
    </row>
    <row r="78" ht="17.55" customHeight="1">
      <c r="A78" s="463"/>
      <c r="B78" s="463"/>
      <c r="C78" s="463"/>
      <c r="D78" s="463"/>
      <c r="E78" s="463"/>
      <c r="F78" s="463"/>
      <c r="G78" s="463"/>
      <c r="H78" s="463"/>
      <c r="I78" s="463"/>
      <c r="J78" s="463"/>
      <c r="K78" s="463"/>
      <c r="L78" s="685"/>
      <c r="M78" s="67"/>
      <c r="N78" t="s" s="342">
        <v>386</v>
      </c>
      <c r="O78" s="462">
        <v>0</v>
      </c>
      <c r="P78" s="462">
        <v>4</v>
      </c>
      <c r="Q78" s="462">
        <v>5</v>
      </c>
      <c r="R78" s="462">
        <v>7</v>
      </c>
      <c r="S78" s="462">
        <v>3</v>
      </c>
      <c r="T78" s="462">
        <f>SUM(O78:S78)</f>
        <v>19</v>
      </c>
      <c r="U78" s="734"/>
      <c r="V78" s="726"/>
      <c r="W78" s="463"/>
      <c r="X78" s="463"/>
      <c r="Y78" s="463"/>
      <c r="Z78" s="463"/>
      <c r="AA78" s="463"/>
      <c r="AB78" s="463"/>
      <c r="AC78" s="685"/>
      <c r="AD78" s="665"/>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c r="BF78" s="463"/>
      <c r="BG78" s="463"/>
      <c r="BH78" s="463"/>
      <c r="BI78" s="463"/>
      <c r="BJ78" s="463"/>
      <c r="BK78" s="463"/>
      <c r="BL78" s="463"/>
      <c r="BM78" s="463"/>
      <c r="BN78" s="463"/>
      <c r="BO78" s="463"/>
      <c r="BP78" s="463"/>
      <c r="BQ78" s="463"/>
      <c r="BR78" s="463"/>
      <c r="BS78" s="463"/>
      <c r="BT78" s="463"/>
      <c r="BU78" s="463"/>
      <c r="BV78" s="463"/>
      <c r="BW78" s="463"/>
      <c r="BX78" s="463"/>
      <c r="BY78" s="463"/>
      <c r="BZ78" s="463"/>
    </row>
    <row r="79" ht="17.55" customHeight="1">
      <c r="A79" s="463"/>
      <c r="B79" s="463"/>
      <c r="C79" s="463"/>
      <c r="D79" s="463"/>
      <c r="E79" s="463"/>
      <c r="F79" s="463"/>
      <c r="G79" s="463"/>
      <c r="H79" s="463"/>
      <c r="I79" s="463"/>
      <c r="J79" s="463"/>
      <c r="K79" s="463"/>
      <c r="L79" s="685"/>
      <c r="M79" s="67"/>
      <c r="N79" s="68"/>
      <c r="O79" s="465">
        <f>O78/$T$78*100</f>
        <v>0</v>
      </c>
      <c r="P79" s="465">
        <f>P78/$T$78*100</f>
        <v>21.0526315789474</v>
      </c>
      <c r="Q79" s="465">
        <f>Q78/$T$78*100</f>
        <v>26.3157894736842</v>
      </c>
      <c r="R79" s="465">
        <f>R78/$T$78*100</f>
        <v>36.8421052631579</v>
      </c>
      <c r="S79" s="465">
        <f>S78/$T$78*100</f>
        <v>15.7894736842105</v>
      </c>
      <c r="T79" s="463"/>
      <c r="U79" s="727"/>
      <c r="V79" s="726"/>
      <c r="W79" s="463"/>
      <c r="X79" s="463"/>
      <c r="Y79" s="463"/>
      <c r="Z79" s="463"/>
      <c r="AA79" s="463"/>
      <c r="AB79" s="463"/>
      <c r="AC79" s="685"/>
      <c r="AD79" s="665"/>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463"/>
      <c r="BA79" s="463"/>
      <c r="BB79" s="463"/>
      <c r="BC79" s="463"/>
      <c r="BD79" s="463"/>
      <c r="BE79" s="463"/>
      <c r="BF79" s="463"/>
      <c r="BG79" s="463"/>
      <c r="BH79" s="463"/>
      <c r="BI79" s="463"/>
      <c r="BJ79" s="463"/>
      <c r="BK79" s="463"/>
      <c r="BL79" s="463"/>
      <c r="BM79" s="463"/>
      <c r="BN79" s="463"/>
      <c r="BO79" s="463"/>
      <c r="BP79" s="463"/>
      <c r="BQ79" s="463"/>
      <c r="BR79" s="463"/>
      <c r="BS79" s="463"/>
      <c r="BT79" s="463"/>
      <c r="BU79" s="463"/>
      <c r="BV79" s="463"/>
      <c r="BW79" s="463"/>
      <c r="BX79" s="463"/>
      <c r="BY79" s="463"/>
      <c r="BZ79" s="463"/>
    </row>
    <row r="80" ht="17.55" customHeight="1">
      <c r="A80" s="463"/>
      <c r="B80" s="463"/>
      <c r="C80" s="463"/>
      <c r="D80" s="463"/>
      <c r="E80" s="463"/>
      <c r="F80" s="463"/>
      <c r="G80" s="463"/>
      <c r="H80" s="463"/>
      <c r="I80" s="463"/>
      <c r="J80" s="463"/>
      <c r="K80" s="463"/>
      <c r="L80" s="685"/>
      <c r="M80" s="67"/>
      <c r="N80" t="s" s="342">
        <v>387</v>
      </c>
      <c r="O80" s="462">
        <v>2</v>
      </c>
      <c r="P80" s="462">
        <v>16</v>
      </c>
      <c r="Q80" s="462">
        <v>18</v>
      </c>
      <c r="R80" s="462">
        <v>19</v>
      </c>
      <c r="S80" s="462">
        <v>6</v>
      </c>
      <c r="T80" s="462">
        <f>SUM(O80:S80)</f>
        <v>61</v>
      </c>
      <c r="U80" s="734"/>
      <c r="V80" s="726"/>
      <c r="W80" s="463"/>
      <c r="X80" s="463"/>
      <c r="Y80" s="463"/>
      <c r="Z80" s="463"/>
      <c r="AA80" s="463"/>
      <c r="AB80" s="463"/>
      <c r="AC80" s="685"/>
      <c r="AD80" s="665"/>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c r="BZ80" s="463"/>
    </row>
    <row r="81" ht="17.55" customHeight="1">
      <c r="A81" s="463"/>
      <c r="B81" s="463"/>
      <c r="C81" s="463"/>
      <c r="D81" s="463"/>
      <c r="E81" s="463"/>
      <c r="F81" s="463"/>
      <c r="G81" s="463"/>
      <c r="H81" s="463"/>
      <c r="I81" s="463"/>
      <c r="J81" s="463"/>
      <c r="K81" s="463"/>
      <c r="L81" s="685"/>
      <c r="M81" s="67"/>
      <c r="N81" s="68"/>
      <c r="O81" s="465">
        <f>O80/$T$80*100</f>
        <v>3.27868852459016</v>
      </c>
      <c r="P81" s="465">
        <f>P80/$T$80*100</f>
        <v>26.2295081967213</v>
      </c>
      <c r="Q81" s="465">
        <f>Q80/$T$80*100</f>
        <v>29.5081967213115</v>
      </c>
      <c r="R81" s="465">
        <f>R80/$T$80*100</f>
        <v>31.1475409836066</v>
      </c>
      <c r="S81" s="465">
        <f>S80/$T$80*100</f>
        <v>9.83606557377049</v>
      </c>
      <c r="T81" s="463"/>
      <c r="U81" s="727"/>
      <c r="V81" s="726"/>
      <c r="W81" s="463"/>
      <c r="X81" s="463"/>
      <c r="Y81" s="463"/>
      <c r="Z81" s="463"/>
      <c r="AA81" s="463"/>
      <c r="AB81" s="463"/>
      <c r="AC81" s="685"/>
      <c r="AD81" s="665"/>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463"/>
      <c r="BA81" s="463"/>
      <c r="BB81" s="463"/>
      <c r="BC81" s="463"/>
      <c r="BD81" s="463"/>
      <c r="BE81" s="463"/>
      <c r="BF81" s="463"/>
      <c r="BG81" s="463"/>
      <c r="BH81" s="463"/>
      <c r="BI81" s="463"/>
      <c r="BJ81" s="463"/>
      <c r="BK81" s="463"/>
      <c r="BL81" s="463"/>
      <c r="BM81" s="463"/>
      <c r="BN81" s="463"/>
      <c r="BO81" s="463"/>
      <c r="BP81" s="463"/>
      <c r="BQ81" s="463"/>
      <c r="BR81" s="463"/>
      <c r="BS81" s="463"/>
      <c r="BT81" s="463"/>
      <c r="BU81" s="463"/>
      <c r="BV81" s="463"/>
      <c r="BW81" s="463"/>
      <c r="BX81" s="463"/>
      <c r="BY81" s="463"/>
      <c r="BZ81" s="463"/>
    </row>
    <row r="82" ht="17.55" customHeight="1">
      <c r="A82" s="463"/>
      <c r="B82" s="463"/>
      <c r="C82" s="463"/>
      <c r="D82" s="463"/>
      <c r="E82" s="463"/>
      <c r="F82" s="463"/>
      <c r="G82" s="463"/>
      <c r="H82" s="463"/>
      <c r="I82" s="463"/>
      <c r="J82" s="463"/>
      <c r="K82" s="463"/>
      <c r="L82" s="685"/>
      <c r="M82" s="67"/>
      <c r="N82" t="s" s="342">
        <v>388</v>
      </c>
      <c r="O82" s="462">
        <v>5</v>
      </c>
      <c r="P82" s="462">
        <v>22</v>
      </c>
      <c r="Q82" s="462">
        <v>18</v>
      </c>
      <c r="R82" s="462">
        <v>11</v>
      </c>
      <c r="S82" s="462">
        <v>1</v>
      </c>
      <c r="T82" s="462">
        <f>SUM(O82:S82)</f>
        <v>57</v>
      </c>
      <c r="U82" s="725">
        <v>4</v>
      </c>
      <c r="V82" s="726"/>
      <c r="W82" s="463"/>
      <c r="X82" s="463"/>
      <c r="Y82" s="463"/>
      <c r="Z82" s="463"/>
      <c r="AA82" s="463"/>
      <c r="AB82" s="463"/>
      <c r="AC82" s="685"/>
      <c r="AD82" s="665"/>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463"/>
      <c r="BA82" s="463"/>
      <c r="BB82" s="463"/>
      <c r="BC82" s="463"/>
      <c r="BD82" s="463"/>
      <c r="BE82" s="463"/>
      <c r="BF82" s="463"/>
      <c r="BG82" s="463"/>
      <c r="BH82" s="463"/>
      <c r="BI82" s="463"/>
      <c r="BJ82" s="463"/>
      <c r="BK82" s="463"/>
      <c r="BL82" s="463"/>
      <c r="BM82" s="463"/>
      <c r="BN82" s="463"/>
      <c r="BO82" s="463"/>
      <c r="BP82" s="463"/>
      <c r="BQ82" s="463"/>
      <c r="BR82" s="463"/>
      <c r="BS82" s="463"/>
      <c r="BT82" s="463"/>
      <c r="BU82" s="463"/>
      <c r="BV82" s="463"/>
      <c r="BW82" s="463"/>
      <c r="BX82" s="463"/>
      <c r="BY82" s="463"/>
      <c r="BZ82" s="463"/>
    </row>
    <row r="83" ht="17.55" customHeight="1">
      <c r="A83" s="463"/>
      <c r="B83" s="463"/>
      <c r="C83" s="463"/>
      <c r="D83" s="463"/>
      <c r="E83" s="463"/>
      <c r="F83" s="463"/>
      <c r="G83" s="463"/>
      <c r="H83" s="463"/>
      <c r="I83" s="463"/>
      <c r="J83" s="463"/>
      <c r="K83" s="463"/>
      <c r="L83" s="685"/>
      <c r="M83" s="67"/>
      <c r="N83" s="68"/>
      <c r="O83" s="465">
        <f>O82/$T$82*100</f>
        <v>8.771929824561401</v>
      </c>
      <c r="P83" s="465">
        <f>P82/$T$82*100</f>
        <v>38.5964912280702</v>
      </c>
      <c r="Q83" s="465">
        <f>Q82/$T$82*100</f>
        <v>31.5789473684211</v>
      </c>
      <c r="R83" s="465">
        <f>R82/$T$82*100</f>
        <v>19.2982456140351</v>
      </c>
      <c r="S83" s="465">
        <f>S82/$T$82*100</f>
        <v>1.75438596491228</v>
      </c>
      <c r="T83" s="463"/>
      <c r="U83" s="727"/>
      <c r="V83" s="726"/>
      <c r="W83" s="463"/>
      <c r="X83" s="463"/>
      <c r="Y83" s="463"/>
      <c r="Z83" s="463"/>
      <c r="AA83" s="463"/>
      <c r="AB83" s="463"/>
      <c r="AC83" s="685"/>
      <c r="AD83" s="665"/>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463"/>
      <c r="BA83" s="463"/>
      <c r="BB83" s="463"/>
      <c r="BC83" s="463"/>
      <c r="BD83" s="463"/>
      <c r="BE83" s="463"/>
      <c r="BF83" s="463"/>
      <c r="BG83" s="463"/>
      <c r="BH83" s="463"/>
      <c r="BI83" s="463"/>
      <c r="BJ83" s="463"/>
      <c r="BK83" s="463"/>
      <c r="BL83" s="463"/>
      <c r="BM83" s="463"/>
      <c r="BN83" s="463"/>
      <c r="BO83" s="463"/>
      <c r="BP83" s="463"/>
      <c r="BQ83" s="463"/>
      <c r="BR83" s="463"/>
      <c r="BS83" s="463"/>
      <c r="BT83" s="463"/>
      <c r="BU83" s="463"/>
      <c r="BV83" s="463"/>
      <c r="BW83" s="463"/>
      <c r="BX83" s="463"/>
      <c r="BY83" s="463"/>
      <c r="BZ83" s="463"/>
    </row>
    <row r="84" ht="17.55" customHeight="1">
      <c r="A84" s="463"/>
      <c r="B84" s="463"/>
      <c r="C84" s="463"/>
      <c r="D84" s="463"/>
      <c r="E84" s="463"/>
      <c r="F84" s="463"/>
      <c r="G84" s="463"/>
      <c r="H84" s="463"/>
      <c r="I84" s="463"/>
      <c r="J84" s="463"/>
      <c r="K84" s="463"/>
      <c r="L84" s="685"/>
      <c r="M84" s="67"/>
      <c r="N84" t="s" s="342">
        <v>389</v>
      </c>
      <c r="O84" s="462">
        <v>5</v>
      </c>
      <c r="P84" s="462">
        <v>2</v>
      </c>
      <c r="Q84" s="462">
        <v>4</v>
      </c>
      <c r="R84" s="462">
        <v>2</v>
      </c>
      <c r="S84" s="462">
        <v>0</v>
      </c>
      <c r="T84" s="462">
        <f>SUM(O84:S84)</f>
        <v>13</v>
      </c>
      <c r="U84" s="725">
        <v>4</v>
      </c>
      <c r="V84" s="726"/>
      <c r="W84" s="463"/>
      <c r="X84" s="463"/>
      <c r="Y84" s="463"/>
      <c r="Z84" s="463"/>
      <c r="AA84" s="463"/>
      <c r="AB84" s="463"/>
      <c r="AC84" s="685"/>
      <c r="AD84" s="665"/>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63"/>
      <c r="BD84" s="463"/>
      <c r="BE84" s="463"/>
      <c r="BF84" s="463"/>
      <c r="BG84" s="463"/>
      <c r="BH84" s="463"/>
      <c r="BI84" s="463"/>
      <c r="BJ84" s="463"/>
      <c r="BK84" s="463"/>
      <c r="BL84" s="463"/>
      <c r="BM84" s="463"/>
      <c r="BN84" s="463"/>
      <c r="BO84" s="463"/>
      <c r="BP84" s="463"/>
      <c r="BQ84" s="463"/>
      <c r="BR84" s="463"/>
      <c r="BS84" s="463"/>
      <c r="BT84" s="463"/>
      <c r="BU84" s="463"/>
      <c r="BV84" s="463"/>
      <c r="BW84" s="463"/>
      <c r="BX84" s="463"/>
      <c r="BY84" s="463"/>
      <c r="BZ84" s="463"/>
    </row>
    <row r="85" ht="17.55" customHeight="1">
      <c r="A85" s="463"/>
      <c r="B85" s="463"/>
      <c r="C85" s="463"/>
      <c r="D85" s="463"/>
      <c r="E85" s="463"/>
      <c r="F85" s="463"/>
      <c r="G85" s="463"/>
      <c r="H85" s="463"/>
      <c r="I85" s="463"/>
      <c r="J85" s="463"/>
      <c r="K85" s="463"/>
      <c r="L85" s="685"/>
      <c r="M85" s="67"/>
      <c r="N85" s="68"/>
      <c r="O85" s="465">
        <f>O84/$T$84*100</f>
        <v>38.4615384615385</v>
      </c>
      <c r="P85" s="465">
        <f>P84/$T$84*100</f>
        <v>15.3846153846154</v>
      </c>
      <c r="Q85" s="465">
        <f>Q84/$T$84*100</f>
        <v>30.7692307692308</v>
      </c>
      <c r="R85" s="465">
        <f>R84/$T$84*100</f>
        <v>15.3846153846154</v>
      </c>
      <c r="S85" s="465">
        <f>S84/$T$84*100</f>
        <v>0</v>
      </c>
      <c r="T85" s="463"/>
      <c r="U85" s="727"/>
      <c r="V85" s="726"/>
      <c r="W85" s="463"/>
      <c r="X85" s="463"/>
      <c r="Y85" s="463"/>
      <c r="Z85" s="463"/>
      <c r="AA85" s="463"/>
      <c r="AB85" s="463"/>
      <c r="AC85" s="685"/>
      <c r="AD85" s="665"/>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row>
    <row r="86" ht="17.55" customHeight="1">
      <c r="A86" s="463"/>
      <c r="B86" s="463"/>
      <c r="C86" s="463"/>
      <c r="D86" s="463"/>
      <c r="E86" s="463"/>
      <c r="F86" s="463"/>
      <c r="G86" s="463"/>
      <c r="H86" s="463"/>
      <c r="I86" s="463"/>
      <c r="J86" s="463"/>
      <c r="K86" s="463"/>
      <c r="L86" s="685"/>
      <c r="M86" s="67"/>
      <c r="N86" t="s" s="342">
        <v>390</v>
      </c>
      <c r="O86" s="462">
        <v>14</v>
      </c>
      <c r="P86" s="462">
        <v>19</v>
      </c>
      <c r="Q86" s="462">
        <v>15</v>
      </c>
      <c r="R86" s="462">
        <v>7</v>
      </c>
      <c r="S86" s="462">
        <v>3</v>
      </c>
      <c r="T86" s="462">
        <f>SUM(O86:S86)</f>
        <v>58</v>
      </c>
      <c r="U86" s="725">
        <v>3</v>
      </c>
      <c r="V86" s="726"/>
      <c r="W86" s="463"/>
      <c r="X86" s="463"/>
      <c r="Y86" s="463"/>
      <c r="Z86" s="463"/>
      <c r="AA86" s="463"/>
      <c r="AB86" s="463"/>
      <c r="AC86" s="685"/>
      <c r="AD86" s="665"/>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463"/>
      <c r="BA86" s="463"/>
      <c r="BB86" s="463"/>
      <c r="BC86" s="463"/>
      <c r="BD86" s="463"/>
      <c r="BE86" s="463"/>
      <c r="BF86" s="463"/>
      <c r="BG86" s="463"/>
      <c r="BH86" s="463"/>
      <c r="BI86" s="463"/>
      <c r="BJ86" s="463"/>
      <c r="BK86" s="463"/>
      <c r="BL86" s="463"/>
      <c r="BM86" s="463"/>
      <c r="BN86" s="463"/>
      <c r="BO86" s="463"/>
      <c r="BP86" s="463"/>
      <c r="BQ86" s="463"/>
      <c r="BR86" s="463"/>
      <c r="BS86" s="463"/>
      <c r="BT86" s="463"/>
      <c r="BU86" s="463"/>
      <c r="BV86" s="463"/>
      <c r="BW86" s="463"/>
      <c r="BX86" s="463"/>
      <c r="BY86" s="463"/>
      <c r="BZ86" s="463"/>
    </row>
    <row r="87" ht="17.55" customHeight="1">
      <c r="A87" s="463"/>
      <c r="B87" s="463"/>
      <c r="C87" s="463"/>
      <c r="D87" s="463"/>
      <c r="E87" s="463"/>
      <c r="F87" s="463"/>
      <c r="G87" s="463"/>
      <c r="H87" s="463"/>
      <c r="I87" s="463"/>
      <c r="J87" s="463"/>
      <c r="K87" s="463"/>
      <c r="L87" s="685"/>
      <c r="M87" s="67"/>
      <c r="N87" s="68"/>
      <c r="O87" s="465">
        <f>O86/$T$86*100</f>
        <v>24.1379310344828</v>
      </c>
      <c r="P87" s="465">
        <f>P86/$T$86*100</f>
        <v>32.7586206896552</v>
      </c>
      <c r="Q87" s="465">
        <f>Q86/$T$86*100</f>
        <v>25.8620689655172</v>
      </c>
      <c r="R87" s="465">
        <f>R86/$T$86*100</f>
        <v>12.0689655172414</v>
      </c>
      <c r="S87" s="465">
        <f>S86/$T$86*100</f>
        <v>5.17241379310345</v>
      </c>
      <c r="T87" s="463"/>
      <c r="U87" s="727"/>
      <c r="V87" s="726"/>
      <c r="W87" s="463"/>
      <c r="X87" s="463"/>
      <c r="Y87" s="463"/>
      <c r="Z87" s="463"/>
      <c r="AA87" s="463"/>
      <c r="AB87" s="463"/>
      <c r="AC87" s="685"/>
      <c r="AD87" s="665"/>
      <c r="AE87" s="463"/>
      <c r="AF87" s="463"/>
      <c r="AG87" s="463"/>
      <c r="AH87" s="463"/>
      <c r="AI87" s="463"/>
      <c r="AJ87" s="463"/>
      <c r="AK87" s="463"/>
      <c r="AL87" s="463"/>
      <c r="AM87" s="463"/>
      <c r="AN87" s="463"/>
      <c r="AO87" s="463"/>
      <c r="AP87" s="463"/>
      <c r="AQ87" s="463"/>
      <c r="AR87" s="463"/>
      <c r="AS87" s="463"/>
      <c r="AT87" s="463"/>
      <c r="AU87" s="463"/>
      <c r="AV87" s="463"/>
      <c r="AW87" s="463"/>
      <c r="AX87" s="463"/>
      <c r="AY87" s="463"/>
      <c r="AZ87" s="463"/>
      <c r="BA87" s="463"/>
      <c r="BB87" s="463"/>
      <c r="BC87" s="463"/>
      <c r="BD87" s="463"/>
      <c r="BE87" s="463"/>
      <c r="BF87" s="463"/>
      <c r="BG87" s="463"/>
      <c r="BH87" s="463"/>
      <c r="BI87" s="463"/>
      <c r="BJ87" s="463"/>
      <c r="BK87" s="463"/>
      <c r="BL87" s="463"/>
      <c r="BM87" s="463"/>
      <c r="BN87" s="463"/>
      <c r="BO87" s="463"/>
      <c r="BP87" s="463"/>
      <c r="BQ87" s="463"/>
      <c r="BR87" s="463"/>
      <c r="BS87" s="463"/>
      <c r="BT87" s="463"/>
      <c r="BU87" s="463"/>
      <c r="BV87" s="463"/>
      <c r="BW87" s="463"/>
      <c r="BX87" s="463"/>
      <c r="BY87" s="463"/>
      <c r="BZ87" s="463"/>
    </row>
    <row r="88" ht="17.55" customHeight="1">
      <c r="A88" s="463"/>
      <c r="B88" s="463"/>
      <c r="C88" s="463"/>
      <c r="D88" s="463"/>
      <c r="E88" s="463"/>
      <c r="F88" s="463"/>
      <c r="G88" s="463"/>
      <c r="H88" s="463"/>
      <c r="I88" s="463"/>
      <c r="J88" s="463"/>
      <c r="K88" s="463"/>
      <c r="L88" s="685"/>
      <c r="M88" s="67"/>
      <c r="N88" t="s" s="342">
        <v>391</v>
      </c>
      <c r="O88" s="462">
        <v>5</v>
      </c>
      <c r="P88" s="462">
        <v>10</v>
      </c>
      <c r="Q88" s="462">
        <v>4</v>
      </c>
      <c r="R88" s="462">
        <v>0</v>
      </c>
      <c r="S88" s="462">
        <v>8</v>
      </c>
      <c r="T88" s="462">
        <f>SUM(O88:S88)</f>
        <v>27</v>
      </c>
      <c r="U88" s="734"/>
      <c r="V88" s="726"/>
      <c r="W88" s="463"/>
      <c r="X88" s="463"/>
      <c r="Y88" s="463"/>
      <c r="Z88" s="463"/>
      <c r="AA88" s="463"/>
      <c r="AB88" s="463"/>
      <c r="AC88" s="685"/>
      <c r="AD88" s="665"/>
      <c r="AE88" s="463"/>
      <c r="AF88" s="463"/>
      <c r="AG88" s="463"/>
      <c r="AH88" s="463"/>
      <c r="AI88" s="463"/>
      <c r="AJ88" s="463"/>
      <c r="AK88" s="463"/>
      <c r="AL88" s="463"/>
      <c r="AM88" s="463"/>
      <c r="AN88" s="463"/>
      <c r="AO88" s="463"/>
      <c r="AP88" s="463"/>
      <c r="AQ88" s="463"/>
      <c r="AR88" s="463"/>
      <c r="AS88" s="463"/>
      <c r="AT88" s="463"/>
      <c r="AU88" s="463"/>
      <c r="AV88" s="463"/>
      <c r="AW88" s="463"/>
      <c r="AX88" s="463"/>
      <c r="AY88" s="463"/>
      <c r="AZ88" s="463"/>
      <c r="BA88" s="463"/>
      <c r="BB88" s="463"/>
      <c r="BC88" s="463"/>
      <c r="BD88" s="463"/>
      <c r="BE88" s="463"/>
      <c r="BF88" s="463"/>
      <c r="BG88" s="463"/>
      <c r="BH88" s="463"/>
      <c r="BI88" s="463"/>
      <c r="BJ88" s="463"/>
      <c r="BK88" s="463"/>
      <c r="BL88" s="463"/>
      <c r="BM88" s="463"/>
      <c r="BN88" s="463"/>
      <c r="BO88" s="463"/>
      <c r="BP88" s="463"/>
      <c r="BQ88" s="463"/>
      <c r="BR88" s="463"/>
      <c r="BS88" s="463"/>
      <c r="BT88" s="463"/>
      <c r="BU88" s="463"/>
      <c r="BV88" s="463"/>
      <c r="BW88" s="463"/>
      <c r="BX88" s="463"/>
      <c r="BY88" s="463"/>
      <c r="BZ88" s="463"/>
    </row>
    <row r="89" ht="17.55" customHeight="1">
      <c r="A89" s="463"/>
      <c r="B89" s="463"/>
      <c r="C89" s="463"/>
      <c r="D89" s="463"/>
      <c r="E89" s="463"/>
      <c r="F89" s="463"/>
      <c r="G89" s="463"/>
      <c r="H89" s="463"/>
      <c r="I89" s="463"/>
      <c r="J89" s="463"/>
      <c r="K89" s="463"/>
      <c r="L89" s="685"/>
      <c r="M89" s="67"/>
      <c r="N89" s="68"/>
      <c r="O89" s="465">
        <f>O88/$T$88*100</f>
        <v>18.5185185185185</v>
      </c>
      <c r="P89" s="465">
        <f>P88/$T$88*100</f>
        <v>37.037037037037</v>
      </c>
      <c r="Q89" s="465">
        <f>Q88/$T$88*100</f>
        <v>14.8148148148148</v>
      </c>
      <c r="R89" s="465">
        <f>R88/$T$88*100</f>
        <v>0</v>
      </c>
      <c r="S89" s="465">
        <f>S88/$T$88*100</f>
        <v>29.6296296296296</v>
      </c>
      <c r="T89" s="463"/>
      <c r="U89" s="727"/>
      <c r="V89" s="726"/>
      <c r="W89" s="463"/>
      <c r="X89" s="463"/>
      <c r="Y89" s="463"/>
      <c r="Z89" s="463"/>
      <c r="AA89" s="463"/>
      <c r="AB89" s="463"/>
      <c r="AC89" s="685"/>
      <c r="AD89" s="665"/>
      <c r="AE89" s="463"/>
      <c r="AF89" s="463"/>
      <c r="AG89" s="463"/>
      <c r="AH89" s="463"/>
      <c r="AI89" s="463"/>
      <c r="AJ89" s="463"/>
      <c r="AK89" s="463"/>
      <c r="AL89" s="463"/>
      <c r="AM89" s="463"/>
      <c r="AN89" s="463"/>
      <c r="AO89" s="463"/>
      <c r="AP89" s="463"/>
      <c r="AQ89" s="463"/>
      <c r="AR89" s="463"/>
      <c r="AS89" s="463"/>
      <c r="AT89" s="463"/>
      <c r="AU89" s="463"/>
      <c r="AV89" s="463"/>
      <c r="AW89" s="463"/>
      <c r="AX89" s="463"/>
      <c r="AY89" s="463"/>
      <c r="AZ89" s="463"/>
      <c r="BA89" s="463"/>
      <c r="BB89" s="463"/>
      <c r="BC89" s="463"/>
      <c r="BD89" s="463"/>
      <c r="BE89" s="463"/>
      <c r="BF89" s="463"/>
      <c r="BG89" s="463"/>
      <c r="BH89" s="463"/>
      <c r="BI89" s="463"/>
      <c r="BJ89" s="463"/>
      <c r="BK89" s="463"/>
      <c r="BL89" s="463"/>
      <c r="BM89" s="463"/>
      <c r="BN89" s="463"/>
      <c r="BO89" s="463"/>
      <c r="BP89" s="463"/>
      <c r="BQ89" s="463"/>
      <c r="BR89" s="463"/>
      <c r="BS89" s="463"/>
      <c r="BT89" s="463"/>
      <c r="BU89" s="463"/>
      <c r="BV89" s="463"/>
      <c r="BW89" s="463"/>
      <c r="BX89" s="463"/>
      <c r="BY89" s="463"/>
      <c r="BZ89" s="463"/>
    </row>
    <row r="90" ht="17.55" customHeight="1">
      <c r="A90" s="463"/>
      <c r="B90" s="463"/>
      <c r="C90" s="463"/>
      <c r="D90" s="463"/>
      <c r="E90" s="463"/>
      <c r="F90" s="463"/>
      <c r="G90" s="463"/>
      <c r="H90" s="463"/>
      <c r="I90" s="463"/>
      <c r="J90" s="463"/>
      <c r="K90" s="463"/>
      <c r="L90" s="685"/>
      <c r="M90" s="67"/>
      <c r="N90" t="s" s="342">
        <v>392</v>
      </c>
      <c r="O90" s="462">
        <v>21</v>
      </c>
      <c r="P90" s="462">
        <v>17</v>
      </c>
      <c r="Q90" s="462">
        <v>14</v>
      </c>
      <c r="R90" s="462">
        <v>7</v>
      </c>
      <c r="S90" s="462">
        <v>2</v>
      </c>
      <c r="T90" s="462">
        <f>SUM(O90:S90)</f>
        <v>61</v>
      </c>
      <c r="U90" s="734"/>
      <c r="V90" s="726"/>
      <c r="W90" s="463"/>
      <c r="X90" s="463"/>
      <c r="Y90" s="463"/>
      <c r="Z90" s="463"/>
      <c r="AA90" s="463"/>
      <c r="AB90" s="463"/>
      <c r="AC90" s="685"/>
      <c r="AD90" s="665"/>
      <c r="AE90" s="463"/>
      <c r="AF90" s="463"/>
      <c r="AG90" s="463"/>
      <c r="AH90" s="463"/>
      <c r="AI90" s="463"/>
      <c r="AJ90" s="463"/>
      <c r="AK90" s="463"/>
      <c r="AL90" s="463"/>
      <c r="AM90" s="463"/>
      <c r="AN90" s="463"/>
      <c r="AO90" s="463"/>
      <c r="AP90" s="463"/>
      <c r="AQ90" s="463"/>
      <c r="AR90" s="463"/>
      <c r="AS90" s="463"/>
      <c r="AT90" s="463"/>
      <c r="AU90" s="463"/>
      <c r="AV90" s="463"/>
      <c r="AW90" s="463"/>
      <c r="AX90" s="463"/>
      <c r="AY90" s="463"/>
      <c r="AZ90" s="463"/>
      <c r="BA90" s="463"/>
      <c r="BB90" s="463"/>
      <c r="BC90" s="463"/>
      <c r="BD90" s="463"/>
      <c r="BE90" s="463"/>
      <c r="BF90" s="463"/>
      <c r="BG90" s="463"/>
      <c r="BH90" s="463"/>
      <c r="BI90" s="463"/>
      <c r="BJ90" s="463"/>
      <c r="BK90" s="463"/>
      <c r="BL90" s="463"/>
      <c r="BM90" s="463"/>
      <c r="BN90" s="463"/>
      <c r="BO90" s="463"/>
      <c r="BP90" s="463"/>
      <c r="BQ90" s="463"/>
      <c r="BR90" s="463"/>
      <c r="BS90" s="463"/>
      <c r="BT90" s="463"/>
      <c r="BU90" s="463"/>
      <c r="BV90" s="463"/>
      <c r="BW90" s="463"/>
      <c r="BX90" s="463"/>
      <c r="BY90" s="463"/>
      <c r="BZ90" s="463"/>
    </row>
    <row r="91" ht="17.55" customHeight="1">
      <c r="A91" s="463"/>
      <c r="B91" s="463"/>
      <c r="C91" s="463"/>
      <c r="D91" s="463"/>
      <c r="E91" s="463"/>
      <c r="F91" s="463"/>
      <c r="G91" s="463"/>
      <c r="H91" s="463"/>
      <c r="I91" s="463"/>
      <c r="J91" s="463"/>
      <c r="K91" s="463"/>
      <c r="L91" s="685"/>
      <c r="M91" s="738"/>
      <c r="N91" s="361"/>
      <c r="O91" s="739">
        <f>O90/$T$90*100</f>
        <v>34.4262295081967</v>
      </c>
      <c r="P91" s="739">
        <f>P90/$T$90*100</f>
        <v>27.8688524590164</v>
      </c>
      <c r="Q91" s="739">
        <f>Q90/$T$90*100</f>
        <v>22.9508196721311</v>
      </c>
      <c r="R91" s="739">
        <f>R90/$T$90*100</f>
        <v>11.4754098360656</v>
      </c>
      <c r="S91" s="739">
        <f>S90/$T$90*100</f>
        <v>3.27868852459016</v>
      </c>
      <c r="T91" s="659"/>
      <c r="U91" s="740"/>
      <c r="V91" s="741"/>
      <c r="W91" s="659"/>
      <c r="X91" s="659"/>
      <c r="Y91" s="659"/>
      <c r="Z91" s="659"/>
      <c r="AA91" s="659"/>
      <c r="AB91" s="659"/>
      <c r="AC91" s="742"/>
      <c r="AD91" s="665"/>
      <c r="AE91" s="463"/>
      <c r="AF91" s="463"/>
      <c r="AG91" s="463"/>
      <c r="AH91" s="463"/>
      <c r="AI91" s="463"/>
      <c r="AJ91" s="463"/>
      <c r="AK91" s="463"/>
      <c r="AL91" s="463"/>
      <c r="AM91" s="463"/>
      <c r="AN91" s="463"/>
      <c r="AO91" s="463"/>
      <c r="AP91" s="463"/>
      <c r="AQ91" s="463"/>
      <c r="AR91" s="463"/>
      <c r="AS91" s="463"/>
      <c r="AT91" s="463"/>
      <c r="AU91" s="463"/>
      <c r="AV91" s="463"/>
      <c r="AW91" s="463"/>
      <c r="AX91" s="463"/>
      <c r="AY91" s="463"/>
      <c r="AZ91" s="463"/>
      <c r="BA91" s="463"/>
      <c r="BB91" s="463"/>
      <c r="BC91" s="463"/>
      <c r="BD91" s="463"/>
      <c r="BE91" s="463"/>
      <c r="BF91" s="463"/>
      <c r="BG91" s="463"/>
      <c r="BH91" s="463"/>
      <c r="BI91" s="463"/>
      <c r="BJ91" s="463"/>
      <c r="BK91" s="463"/>
      <c r="BL91" s="463"/>
      <c r="BM91" s="463"/>
      <c r="BN91" s="463"/>
      <c r="BO91" s="463"/>
      <c r="BP91" s="463"/>
      <c r="BQ91" s="463"/>
      <c r="BR91" s="463"/>
      <c r="BS91" s="463"/>
      <c r="BT91" s="463"/>
      <c r="BU91" s="463"/>
      <c r="BV91" s="463"/>
      <c r="BW91" s="463"/>
      <c r="BX91" s="463"/>
      <c r="BY91" s="463"/>
      <c r="BZ91" s="463"/>
    </row>
    <row r="92" ht="17.55" customHeight="1">
      <c r="A92" s="463"/>
      <c r="B92" s="463"/>
      <c r="C92" s="463"/>
      <c r="D92" s="463"/>
      <c r="E92" s="463"/>
      <c r="F92" s="463"/>
      <c r="G92" s="463"/>
      <c r="H92" s="463"/>
      <c r="I92" s="463"/>
      <c r="J92" s="463"/>
      <c r="K92" s="463"/>
      <c r="L92" s="463"/>
      <c r="M92" s="663"/>
      <c r="N92" s="663"/>
      <c r="O92" s="663"/>
      <c r="P92" s="663"/>
      <c r="Q92" s="663"/>
      <c r="R92" s="663"/>
      <c r="S92" s="663"/>
      <c r="T92" s="663"/>
      <c r="U92" s="663"/>
      <c r="V92" s="663"/>
      <c r="W92" s="663"/>
      <c r="X92" s="663"/>
      <c r="Y92" s="663"/>
      <c r="Z92" s="663"/>
      <c r="AA92" s="663"/>
      <c r="AB92" s="663"/>
      <c r="AC92" s="663"/>
      <c r="AD92" s="463"/>
      <c r="AE92" s="463"/>
      <c r="AF92" s="463"/>
      <c r="AG92" s="463"/>
      <c r="AH92" s="463"/>
      <c r="AI92" s="463"/>
      <c r="AJ92" s="463"/>
      <c r="AK92" s="463"/>
      <c r="AL92" s="463"/>
      <c r="AM92" s="463"/>
      <c r="AN92" s="463"/>
      <c r="AO92" s="463"/>
      <c r="AP92" s="463"/>
      <c r="AQ92" s="463"/>
      <c r="AR92" s="463"/>
      <c r="AS92" s="463"/>
      <c r="AT92" s="463"/>
      <c r="AU92" s="463"/>
      <c r="AV92" s="463"/>
      <c r="AW92" s="463"/>
      <c r="AX92" s="463"/>
      <c r="AY92" s="463"/>
      <c r="AZ92" s="463"/>
      <c r="BA92" s="463"/>
      <c r="BB92" s="463"/>
      <c r="BC92" s="463"/>
      <c r="BD92" s="463"/>
      <c r="BE92" s="463"/>
      <c r="BF92" s="463"/>
      <c r="BG92" s="463"/>
      <c r="BH92" s="463"/>
      <c r="BI92" s="463"/>
      <c r="BJ92" s="463"/>
      <c r="BK92" s="463"/>
      <c r="BL92" s="463"/>
      <c r="BM92" s="463"/>
      <c r="BN92" s="463"/>
      <c r="BO92" s="463"/>
      <c r="BP92" s="463"/>
      <c r="BQ92" s="463"/>
      <c r="BR92" s="463"/>
      <c r="BS92" s="463"/>
      <c r="BT92" s="463"/>
      <c r="BU92" s="463"/>
      <c r="BV92" s="463"/>
      <c r="BW92" s="463"/>
      <c r="BX92" s="463"/>
      <c r="BY92" s="463"/>
      <c r="BZ92" s="463"/>
    </row>
    <row r="93" ht="17.55" customHeight="1">
      <c r="A93" s="463"/>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3"/>
      <c r="AW93" s="463"/>
      <c r="AX93" s="463"/>
      <c r="AY93" s="463"/>
      <c r="AZ93" s="463"/>
      <c r="BA93" s="463"/>
      <c r="BB93" s="463"/>
      <c r="BC93" s="463"/>
      <c r="BD93" s="463"/>
      <c r="BE93" s="463"/>
      <c r="BF93" s="463"/>
      <c r="BG93" s="463"/>
      <c r="BH93" s="463"/>
      <c r="BI93" s="463"/>
      <c r="BJ93" s="463"/>
      <c r="BK93" s="463"/>
      <c r="BL93" s="463"/>
      <c r="BM93" s="463"/>
      <c r="BN93" s="463"/>
      <c r="BO93" s="463"/>
      <c r="BP93" s="463"/>
      <c r="BQ93" s="463"/>
      <c r="BR93" s="463"/>
      <c r="BS93" s="463"/>
      <c r="BT93" s="463"/>
      <c r="BU93" s="463"/>
      <c r="BV93" s="463"/>
      <c r="BW93" s="463"/>
      <c r="BX93" s="463"/>
      <c r="BY93" s="463"/>
      <c r="BZ93" s="463"/>
    </row>
    <row r="94" ht="17.55" customHeight="1">
      <c r="A94" s="463"/>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3"/>
      <c r="AQ94" s="463"/>
      <c r="AR94" s="463"/>
      <c r="AS94" s="463"/>
      <c r="AT94" s="463"/>
      <c r="AU94" s="463"/>
      <c r="AV94" s="463"/>
      <c r="AW94" s="463"/>
      <c r="AX94" s="463"/>
      <c r="AY94" s="463"/>
      <c r="AZ94" s="463"/>
      <c r="BA94" s="463"/>
      <c r="BB94" s="463"/>
      <c r="BC94" s="463"/>
      <c r="BD94" s="463"/>
      <c r="BE94" s="463"/>
      <c r="BF94" s="463"/>
      <c r="BG94" s="463"/>
      <c r="BH94" s="463"/>
      <c r="BI94" s="463"/>
      <c r="BJ94" s="463"/>
      <c r="BK94" s="463"/>
      <c r="BL94" s="463"/>
      <c r="BM94" s="463"/>
      <c r="BN94" s="463"/>
      <c r="BO94" s="463"/>
      <c r="BP94" s="463"/>
      <c r="BQ94" s="463"/>
      <c r="BR94" s="463"/>
      <c r="BS94" s="463"/>
      <c r="BT94" s="463"/>
      <c r="BU94" s="463"/>
      <c r="BV94" s="463"/>
      <c r="BW94" s="463"/>
      <c r="BX94" s="463"/>
      <c r="BY94" s="463"/>
      <c r="BZ94" s="463"/>
    </row>
    <row r="95" ht="17.55" customHeight="1">
      <c r="A95" s="463"/>
      <c r="B95" s="463"/>
      <c r="C95" s="463"/>
      <c r="D95" s="463"/>
      <c r="E95" s="463"/>
      <c r="F95" s="463"/>
      <c r="G95" s="463"/>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c r="AV95" s="463"/>
      <c r="AW95" s="463"/>
      <c r="AX95" s="463"/>
      <c r="AY95" s="463"/>
      <c r="AZ95" s="463"/>
      <c r="BA95" s="463"/>
      <c r="BB95" s="463"/>
      <c r="BC95" s="463"/>
      <c r="BD95" s="463"/>
      <c r="BE95" s="463"/>
      <c r="BF95" s="463"/>
      <c r="BG95" s="463"/>
      <c r="BH95" s="463"/>
      <c r="BI95" s="463"/>
      <c r="BJ95" s="463"/>
      <c r="BK95" s="463"/>
      <c r="BL95" s="463"/>
      <c r="BM95" s="463"/>
      <c r="BN95" s="463"/>
      <c r="BO95" s="463"/>
      <c r="BP95" s="463"/>
      <c r="BQ95" s="463"/>
      <c r="BR95" s="463"/>
      <c r="BS95" s="463"/>
      <c r="BT95" s="463"/>
      <c r="BU95" s="463"/>
      <c r="BV95" s="463"/>
      <c r="BW95" s="463"/>
      <c r="BX95" s="463"/>
      <c r="BY95" s="463"/>
      <c r="BZ95" s="463"/>
    </row>
    <row r="96" ht="17.55" customHeight="1">
      <c r="A96" s="463"/>
      <c r="B96" s="463"/>
      <c r="C96" s="463"/>
      <c r="D96" s="463"/>
      <c r="E96" s="463"/>
      <c r="F96" s="463"/>
      <c r="G96" s="463"/>
      <c r="H96" s="463"/>
      <c r="I96" s="463"/>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3"/>
      <c r="AY96" s="463"/>
      <c r="AZ96" s="463"/>
      <c r="BA96" s="463"/>
      <c r="BB96" s="463"/>
      <c r="BC96" s="463"/>
      <c r="BD96" s="463"/>
      <c r="BE96" s="463"/>
      <c r="BF96" s="463"/>
      <c r="BG96" s="463"/>
      <c r="BH96" s="463"/>
      <c r="BI96" s="463"/>
      <c r="BJ96" s="463"/>
      <c r="BK96" s="463"/>
      <c r="BL96" s="463"/>
      <c r="BM96" s="463"/>
      <c r="BN96" s="463"/>
      <c r="BO96" s="463"/>
      <c r="BP96" s="463"/>
      <c r="BQ96" s="463"/>
      <c r="BR96" s="463"/>
      <c r="BS96" s="463"/>
      <c r="BT96" s="463"/>
      <c r="BU96" s="463"/>
      <c r="BV96" s="463"/>
      <c r="BW96" s="463"/>
      <c r="BX96" s="463"/>
      <c r="BY96" s="463"/>
      <c r="BZ96" s="463"/>
    </row>
    <row r="97" ht="17.55" customHeight="1">
      <c r="A97" s="463"/>
      <c r="B97" s="463"/>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3"/>
      <c r="AY97" s="463"/>
      <c r="AZ97" s="463"/>
      <c r="BA97" s="463"/>
      <c r="BB97" s="463"/>
      <c r="BC97" s="463"/>
      <c r="BD97" s="463"/>
      <c r="BE97" s="463"/>
      <c r="BF97" s="463"/>
      <c r="BG97" s="463"/>
      <c r="BH97" s="463"/>
      <c r="BI97" s="463"/>
      <c r="BJ97" s="463"/>
      <c r="BK97" s="463"/>
      <c r="BL97" s="463"/>
      <c r="BM97" s="463"/>
      <c r="BN97" s="463"/>
      <c r="BO97" s="463"/>
      <c r="BP97" s="463"/>
      <c r="BQ97" s="463"/>
      <c r="BR97" s="463"/>
      <c r="BS97" s="463"/>
      <c r="BT97" s="463"/>
      <c r="BU97" s="463"/>
      <c r="BV97" s="463"/>
      <c r="BW97" s="463"/>
      <c r="BX97" s="463"/>
      <c r="BY97" s="463"/>
      <c r="BZ97" s="463"/>
    </row>
    <row r="98" ht="17.55" customHeight="1">
      <c r="A98" s="463"/>
      <c r="B98" s="463"/>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3"/>
      <c r="AY98" s="463"/>
      <c r="AZ98" s="463"/>
      <c r="BA98" s="463"/>
      <c r="BB98" s="463"/>
      <c r="BC98" s="463"/>
      <c r="BD98" s="463"/>
      <c r="BE98" s="463"/>
      <c r="BF98" s="463"/>
      <c r="BG98" s="463"/>
      <c r="BH98" s="463"/>
      <c r="BI98" s="463"/>
      <c r="BJ98" s="463"/>
      <c r="BK98" s="463"/>
      <c r="BL98" s="463"/>
      <c r="BM98" s="463"/>
      <c r="BN98" s="463"/>
      <c r="BO98" s="463"/>
      <c r="BP98" s="463"/>
      <c r="BQ98" s="463"/>
      <c r="BR98" s="463"/>
      <c r="BS98" s="463"/>
      <c r="BT98" s="463"/>
      <c r="BU98" s="463"/>
      <c r="BV98" s="463"/>
      <c r="BW98" s="463"/>
      <c r="BX98" s="463"/>
      <c r="BY98" s="463"/>
      <c r="BZ98" s="463"/>
    </row>
    <row r="99" ht="17.55" customHeight="1">
      <c r="A99" s="463"/>
      <c r="B99" s="463"/>
      <c r="C99" s="463"/>
      <c r="D99" s="463"/>
      <c r="E99" s="463"/>
      <c r="F99" s="463"/>
      <c r="G99" s="463"/>
      <c r="H99" s="463"/>
      <c r="I99" s="463"/>
      <c r="J99" s="463"/>
      <c r="K99" s="463"/>
      <c r="L99" s="463"/>
      <c r="M99" s="463"/>
      <c r="N99" s="463"/>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c r="AO99" s="463"/>
      <c r="AP99" s="463"/>
      <c r="AQ99" s="463"/>
      <c r="AR99" s="463"/>
      <c r="AS99" s="463"/>
      <c r="AT99" s="463"/>
      <c r="AU99" s="463"/>
      <c r="AV99" s="463"/>
      <c r="AW99" s="463"/>
      <c r="AX99" s="463"/>
      <c r="AY99" s="463"/>
      <c r="AZ99" s="463"/>
      <c r="BA99" s="463"/>
      <c r="BB99" s="463"/>
      <c r="BC99" s="463"/>
      <c r="BD99" s="463"/>
      <c r="BE99" s="463"/>
      <c r="BF99" s="463"/>
      <c r="BG99" s="463"/>
      <c r="BH99" s="463"/>
      <c r="BI99" s="463"/>
      <c r="BJ99" s="463"/>
      <c r="BK99" s="463"/>
      <c r="BL99" s="463"/>
      <c r="BM99" s="463"/>
      <c r="BN99" s="463"/>
      <c r="BO99" s="463"/>
      <c r="BP99" s="463"/>
      <c r="BQ99" s="463"/>
      <c r="BR99" s="463"/>
      <c r="BS99" s="463"/>
      <c r="BT99" s="463"/>
      <c r="BU99" s="463"/>
      <c r="BV99" s="463"/>
      <c r="BW99" s="463"/>
      <c r="BX99" s="463"/>
      <c r="BY99" s="463"/>
      <c r="BZ99" s="463"/>
    </row>
    <row r="100" ht="17.55" customHeight="1">
      <c r="A100" s="463"/>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c r="AS100" s="463"/>
      <c r="AT100" s="463"/>
      <c r="AU100" s="463"/>
      <c r="AV100" s="463"/>
      <c r="AW100" s="463"/>
      <c r="AX100" s="463"/>
      <c r="AY100" s="463"/>
      <c r="AZ100" s="463"/>
      <c r="BA100" s="463"/>
      <c r="BB100" s="463"/>
      <c r="BC100" s="463"/>
      <c r="BD100" s="463"/>
      <c r="BE100" s="463"/>
      <c r="BF100" s="463"/>
      <c r="BG100" s="463"/>
      <c r="BH100" s="463"/>
      <c r="BI100" s="463"/>
      <c r="BJ100" s="463"/>
      <c r="BK100" s="463"/>
      <c r="BL100" s="463"/>
      <c r="BM100" s="463"/>
      <c r="BN100" s="463"/>
      <c r="BO100" s="463"/>
      <c r="BP100" s="463"/>
      <c r="BQ100" s="463"/>
      <c r="BR100" s="463"/>
      <c r="BS100" s="463"/>
      <c r="BT100" s="463"/>
      <c r="BU100" s="463"/>
      <c r="BV100" s="463"/>
      <c r="BW100" s="463"/>
      <c r="BX100" s="463"/>
      <c r="BY100" s="463"/>
      <c r="BZ100" s="463"/>
    </row>
    <row r="101" ht="17.55" customHeight="1">
      <c r="A101" s="463"/>
      <c r="B101" s="463"/>
      <c r="C101" s="463"/>
      <c r="D101" s="463"/>
      <c r="E101" s="463"/>
      <c r="F101" s="463"/>
      <c r="G101" s="463"/>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3"/>
      <c r="AO101" s="463"/>
      <c r="AP101" s="463"/>
      <c r="AQ101" s="463"/>
      <c r="AR101" s="463"/>
      <c r="AS101" s="463"/>
      <c r="AT101" s="463"/>
      <c r="AU101" s="463"/>
      <c r="AV101" s="463"/>
      <c r="AW101" s="463"/>
      <c r="AX101" s="463"/>
      <c r="AY101" s="463"/>
      <c r="AZ101" s="463"/>
      <c r="BA101" s="463"/>
      <c r="BB101" s="463"/>
      <c r="BC101" s="463"/>
      <c r="BD101" s="463"/>
      <c r="BE101" s="463"/>
      <c r="BF101" s="463"/>
      <c r="BG101" s="463"/>
      <c r="BH101" s="463"/>
      <c r="BI101" s="463"/>
      <c r="BJ101" s="463"/>
      <c r="BK101" s="463"/>
      <c r="BL101" s="463"/>
      <c r="BM101" s="463"/>
      <c r="BN101" s="463"/>
      <c r="BO101" s="463"/>
      <c r="BP101" s="463"/>
      <c r="BQ101" s="463"/>
      <c r="BR101" s="463"/>
      <c r="BS101" s="463"/>
      <c r="BT101" s="463"/>
      <c r="BU101" s="463"/>
      <c r="BV101" s="463"/>
      <c r="BW101" s="463"/>
      <c r="BX101" s="463"/>
      <c r="BY101" s="463"/>
      <c r="BZ101" s="463"/>
    </row>
    <row r="102" ht="17.55" customHeight="1">
      <c r="A102" s="463"/>
      <c r="B102" s="463"/>
      <c r="C102" s="463"/>
      <c r="D102" s="463"/>
      <c r="E102" s="463"/>
      <c r="F102" s="463"/>
      <c r="G102" s="463"/>
      <c r="H102" s="463"/>
      <c r="I102" s="463"/>
      <c r="J102" s="463"/>
      <c r="K102" s="463"/>
      <c r="L102" s="463"/>
      <c r="M102" s="463"/>
      <c r="N102" s="463"/>
      <c r="O102" s="463"/>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3"/>
      <c r="AP102" s="463"/>
      <c r="AQ102" s="463"/>
      <c r="AR102" s="463"/>
      <c r="AS102" s="463"/>
      <c r="AT102" s="463"/>
      <c r="AU102" s="463"/>
      <c r="AV102" s="463"/>
      <c r="AW102" s="463"/>
      <c r="AX102" s="463"/>
      <c r="AY102" s="463"/>
      <c r="AZ102" s="463"/>
      <c r="BA102" s="463"/>
      <c r="BB102" s="463"/>
      <c r="BC102" s="463"/>
      <c r="BD102" s="463"/>
      <c r="BE102" s="463"/>
      <c r="BF102" s="463"/>
      <c r="BG102" s="463"/>
      <c r="BH102" s="463"/>
      <c r="BI102" s="463"/>
      <c r="BJ102" s="463"/>
      <c r="BK102" s="463"/>
      <c r="BL102" s="463"/>
      <c r="BM102" s="463"/>
      <c r="BN102" s="463"/>
      <c r="BO102" s="463"/>
      <c r="BP102" s="463"/>
      <c r="BQ102" s="463"/>
      <c r="BR102" s="463"/>
      <c r="BS102" s="463"/>
      <c r="BT102" s="463"/>
      <c r="BU102" s="463"/>
      <c r="BV102" s="463"/>
      <c r="BW102" s="463"/>
      <c r="BX102" s="463"/>
      <c r="BY102" s="463"/>
      <c r="BZ102" s="463"/>
    </row>
  </sheetData>
  <mergeCells count="71">
    <mergeCell ref="A2:A3"/>
    <mergeCell ref="B2:B3"/>
    <mergeCell ref="C2:C3"/>
    <mergeCell ref="D2:D3"/>
    <mergeCell ref="E2:E3"/>
    <mergeCell ref="A1:F1"/>
    <mergeCell ref="I4:I22"/>
    <mergeCell ref="I23:I38"/>
    <mergeCell ref="J4:J22"/>
    <mergeCell ref="J23:J38"/>
    <mergeCell ref="G4:G22"/>
    <mergeCell ref="G23:G38"/>
    <mergeCell ref="K4:K22"/>
    <mergeCell ref="K23:K38"/>
    <mergeCell ref="I2:K2"/>
    <mergeCell ref="M3:N3"/>
    <mergeCell ref="M5:N5"/>
    <mergeCell ref="M4:N4"/>
    <mergeCell ref="M9:N9"/>
    <mergeCell ref="M2:N2"/>
    <mergeCell ref="M1:BW1"/>
    <mergeCell ref="M10:M14"/>
    <mergeCell ref="M15:M18"/>
    <mergeCell ref="M19:M22"/>
    <mergeCell ref="M23:M26"/>
    <mergeCell ref="M27:M30"/>
    <mergeCell ref="M31:M34"/>
    <mergeCell ref="O7:AG7"/>
    <mergeCell ref="AH7:AV7"/>
    <mergeCell ref="AW7:BM7"/>
    <mergeCell ref="BN7:BW7"/>
    <mergeCell ref="M39:M44"/>
    <mergeCell ref="M6:BY6"/>
    <mergeCell ref="G56:G65"/>
    <mergeCell ref="G39:G55"/>
    <mergeCell ref="I39:I55"/>
    <mergeCell ref="I56:I65"/>
    <mergeCell ref="J39:J55"/>
    <mergeCell ref="K39:K55"/>
    <mergeCell ref="J56:J65"/>
    <mergeCell ref="K56:K65"/>
    <mergeCell ref="E67:F67"/>
    <mergeCell ref="H4:H22"/>
    <mergeCell ref="H23:H38"/>
    <mergeCell ref="H56:H65"/>
    <mergeCell ref="H39:H55"/>
    <mergeCell ref="I67:J67"/>
    <mergeCell ref="W48:W49"/>
    <mergeCell ref="N48:N49"/>
    <mergeCell ref="N50:N51"/>
    <mergeCell ref="N52:N53"/>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86:N87"/>
    <mergeCell ref="N88:N89"/>
    <mergeCell ref="N90:N91"/>
    <mergeCell ref="M47:M9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6.xml><?xml version="1.0" encoding="utf-8"?>
<worksheet xmlns:r="http://schemas.openxmlformats.org/officeDocument/2006/relationships" xmlns="http://schemas.openxmlformats.org/spreadsheetml/2006/main">
  <sheetPr>
    <pageSetUpPr fitToPage="1"/>
  </sheetPr>
  <dimension ref="A1:AA131"/>
  <sheetViews>
    <sheetView workbookViewId="0" showGridLines="0" defaultGridColor="1"/>
  </sheetViews>
  <sheetFormatPr defaultColWidth="16.3333" defaultRowHeight="13.9" customHeight="1" outlineLevelRow="0" outlineLevelCol="0"/>
  <cols>
    <col min="1" max="1" width="34" style="743" customWidth="1"/>
    <col min="2" max="4" width="10" style="743" customWidth="1"/>
    <col min="5" max="5" width="17.3516" style="743" customWidth="1"/>
    <col min="6" max="6" width="14.6719" style="743" customWidth="1"/>
    <col min="7" max="7" width="17.1719" style="743" customWidth="1"/>
    <col min="8" max="8" width="14.6719" style="743" customWidth="1"/>
    <col min="9" max="11" width="12.1719" style="743" customWidth="1"/>
    <col min="12" max="12" width="29" style="743" customWidth="1"/>
    <col min="13" max="22" width="12.1719" style="743" customWidth="1"/>
    <col min="23" max="23" width="42" style="743" customWidth="1"/>
    <col min="24" max="24" width="12.1719" style="743" customWidth="1"/>
    <col min="25" max="25" width="17" style="743" customWidth="1"/>
    <col min="26" max="26" width="12.1719" style="743" customWidth="1"/>
    <col min="27" max="27" width="14.8516" style="743" customWidth="1"/>
    <col min="28" max="16384" width="16.3516" style="743" customWidth="1"/>
  </cols>
  <sheetData>
    <row r="1" ht="36.9" customHeight="1">
      <c r="A1" t="s" s="647">
        <v>393</v>
      </c>
      <c r="B1" s="104"/>
      <c r="C1" s="104"/>
      <c r="D1" s="104"/>
      <c r="E1" s="104"/>
      <c r="F1" s="104"/>
      <c r="G1" s="104"/>
      <c r="H1" s="71"/>
      <c r="I1" s="281"/>
      <c r="J1" s="281"/>
      <c r="K1" s="744"/>
      <c r="L1" s="281"/>
      <c r="M1" s="281"/>
      <c r="N1" s="281"/>
      <c r="O1" s="281"/>
      <c r="P1" s="281"/>
      <c r="Q1" s="281"/>
      <c r="R1" s="281"/>
      <c r="S1" s="281"/>
      <c r="T1" s="281"/>
      <c r="U1" s="281"/>
      <c r="V1" s="281"/>
      <c r="W1" s="281"/>
      <c r="X1" s="281"/>
      <c r="Y1" s="281"/>
      <c r="Z1" s="281"/>
      <c r="AA1" s="281"/>
    </row>
    <row r="2" ht="38.85" customHeight="1">
      <c r="A2" t="s" s="745">
        <v>394</v>
      </c>
      <c r="B2" s="104"/>
      <c r="C2" s="104"/>
      <c r="D2" s="104"/>
      <c r="E2" s="104"/>
      <c r="F2" s="104"/>
      <c r="G2" s="104"/>
      <c r="H2" s="71"/>
      <c r="I2" s="68"/>
      <c r="J2" s="68"/>
      <c r="K2" s="68"/>
      <c r="L2" t="s" s="745">
        <v>395</v>
      </c>
      <c r="M2" s="104"/>
      <c r="N2" s="104"/>
      <c r="O2" s="104"/>
      <c r="P2" s="104"/>
      <c r="Q2" s="104"/>
      <c r="R2" s="104"/>
      <c r="S2" s="71"/>
      <c r="T2" s="68"/>
      <c r="U2" s="68"/>
      <c r="V2" s="746"/>
      <c r="W2" t="s" s="745">
        <v>396</v>
      </c>
      <c r="X2" s="71"/>
      <c r="Y2" s="68"/>
      <c r="Z2" s="68"/>
      <c r="AA2" s="747"/>
    </row>
    <row r="3" ht="39.55" customHeight="1">
      <c r="A3" t="s" s="648">
        <v>324</v>
      </c>
      <c r="B3" t="s" s="648">
        <v>325</v>
      </c>
      <c r="C3" t="s" s="648">
        <v>326</v>
      </c>
      <c r="D3" t="s" s="648">
        <v>347</v>
      </c>
      <c r="E3" t="s" s="73">
        <v>397</v>
      </c>
      <c r="F3" s="68"/>
      <c r="G3" s="68"/>
      <c r="H3" t="s" s="54">
        <v>329</v>
      </c>
      <c r="I3" t="s" s="73">
        <v>398</v>
      </c>
      <c r="J3" s="68"/>
      <c r="K3" s="744"/>
      <c r="L3" t="s" s="648">
        <v>324</v>
      </c>
      <c r="M3" t="s" s="648">
        <v>325</v>
      </c>
      <c r="N3" t="s" s="648">
        <v>326</v>
      </c>
      <c r="O3" t="s" s="648">
        <v>347</v>
      </c>
      <c r="P3" t="s" s="73">
        <v>397</v>
      </c>
      <c r="Q3" s="68"/>
      <c r="R3" s="68"/>
      <c r="S3" t="s" s="54">
        <v>329</v>
      </c>
      <c r="T3" t="s" s="73">
        <v>398</v>
      </c>
      <c r="U3" s="68"/>
      <c r="V3" s="89"/>
      <c r="W3" t="s" s="648">
        <v>399</v>
      </c>
      <c r="X3" t="s" s="392">
        <v>400</v>
      </c>
      <c r="Y3" s="68"/>
      <c r="Z3" t="s" s="73">
        <v>401</v>
      </c>
      <c r="AA3" s="68"/>
    </row>
    <row r="4" ht="65.75" customHeight="1">
      <c r="A4" s="190"/>
      <c r="B4" s="190"/>
      <c r="C4" s="190"/>
      <c r="D4" s="190"/>
      <c r="E4" t="s" s="392">
        <v>402</v>
      </c>
      <c r="F4" t="s" s="392">
        <v>403</v>
      </c>
      <c r="G4" t="s" s="651">
        <v>404</v>
      </c>
      <c r="H4" t="s" s="651">
        <v>331</v>
      </c>
      <c r="I4" t="s" s="651">
        <v>405</v>
      </c>
      <c r="J4" t="s" s="392">
        <v>403</v>
      </c>
      <c r="K4" s="744"/>
      <c r="L4" s="190"/>
      <c r="M4" s="190"/>
      <c r="N4" s="190"/>
      <c r="O4" s="190"/>
      <c r="P4" t="s" s="392">
        <v>406</v>
      </c>
      <c r="Q4" t="s" s="392">
        <v>403</v>
      </c>
      <c r="R4" t="s" s="651">
        <v>407</v>
      </c>
      <c r="S4" t="s" s="651">
        <v>331</v>
      </c>
      <c r="T4" t="s" s="651">
        <v>405</v>
      </c>
      <c r="U4" t="s" s="392">
        <v>403</v>
      </c>
      <c r="V4" s="68"/>
      <c r="W4" s="190"/>
      <c r="X4" t="s" s="392">
        <v>408</v>
      </c>
      <c r="Y4" t="s" s="392">
        <v>409</v>
      </c>
      <c r="Z4" t="s" s="651">
        <v>410</v>
      </c>
      <c r="AA4" t="s" s="392">
        <v>411</v>
      </c>
    </row>
    <row r="5" ht="17.55" customHeight="1">
      <c r="A5" t="s" s="690">
        <v>235</v>
      </c>
      <c r="B5" t="s" s="691">
        <v>212</v>
      </c>
      <c r="C5" t="s" s="691">
        <v>216</v>
      </c>
      <c r="D5" s="692">
        <v>21</v>
      </c>
      <c r="E5" s="682">
        <f>76-D5</f>
        <v>55</v>
      </c>
      <c r="F5" s="748">
        <f>E5*100/76</f>
        <v>72.3684210526316</v>
      </c>
      <c r="G5" s="749"/>
      <c r="H5" s="682">
        <v>1</v>
      </c>
      <c r="I5" s="695">
        <f>MEDIAN(E5:E23)</f>
        <v>32</v>
      </c>
      <c r="J5" s="748">
        <f>I5*100/76</f>
        <v>42.1052631578947</v>
      </c>
      <c r="K5" s="638"/>
      <c r="L5" t="s" s="690">
        <v>253</v>
      </c>
      <c r="M5" t="s" s="691">
        <v>209</v>
      </c>
      <c r="N5" t="s" s="691">
        <v>216</v>
      </c>
      <c r="O5" s="692">
        <v>40</v>
      </c>
      <c r="P5" s="692">
        <f>76-O5</f>
        <v>36</v>
      </c>
      <c r="Q5" s="750">
        <f>P5*100/76</f>
        <v>47.3684210526316</v>
      </c>
      <c r="R5" s="751"/>
      <c r="S5" s="692">
        <v>1</v>
      </c>
      <c r="T5" s="695">
        <f>MEDIAN(P5:P13)</f>
        <v>36</v>
      </c>
      <c r="U5" s="748">
        <f>T5*100/76</f>
        <v>47.3684210526316</v>
      </c>
      <c r="V5" s="68"/>
      <c r="W5" t="s" s="703">
        <v>360</v>
      </c>
      <c r="X5" s="462">
        <f>SUM('4a. Synthesis SCORES (all arc'!N9:N12)</f>
        <v>686</v>
      </c>
      <c r="Y5" s="462">
        <f>4*4*61</f>
        <v>976</v>
      </c>
      <c r="Z5" s="462">
        <f>Y5-X5</f>
        <v>290</v>
      </c>
      <c r="AA5" s="465">
        <f>Z5*100/Y5</f>
        <v>29.7131147540984</v>
      </c>
    </row>
    <row r="6" ht="17.55" customHeight="1">
      <c r="A6" t="s" s="690">
        <v>248</v>
      </c>
      <c r="B6" t="s" s="691">
        <v>212</v>
      </c>
      <c r="C6" t="s" s="691">
        <v>216</v>
      </c>
      <c r="D6" s="692">
        <v>24</v>
      </c>
      <c r="E6" s="682">
        <f>76-D6</f>
        <v>52</v>
      </c>
      <c r="F6" s="748">
        <f>E6*100/76</f>
        <v>68.4210526315789</v>
      </c>
      <c r="G6" s="749"/>
      <c r="H6" s="682">
        <v>1</v>
      </c>
      <c r="I6" s="189"/>
      <c r="J6" s="752"/>
      <c r="K6" s="638"/>
      <c r="L6" t="s" s="690">
        <v>255</v>
      </c>
      <c r="M6" t="s" s="691">
        <v>209</v>
      </c>
      <c r="N6" t="s" s="691">
        <v>216</v>
      </c>
      <c r="O6" s="692">
        <v>49</v>
      </c>
      <c r="P6" s="692">
        <f>76-O6</f>
        <v>27</v>
      </c>
      <c r="Q6" s="750">
        <f>P6*100/76</f>
        <v>35.5263157894737</v>
      </c>
      <c r="R6" s="751"/>
      <c r="S6" s="692">
        <v>1</v>
      </c>
      <c r="T6" s="189"/>
      <c r="U6" s="752"/>
      <c r="V6" s="68"/>
      <c r="W6" t="s" s="704">
        <v>361</v>
      </c>
      <c r="X6" s="462">
        <f>SUM('4a. Synthesis SCORES (all arc'!N13:N15)</f>
        <v>375</v>
      </c>
      <c r="Y6" s="462">
        <f t="shared" si="17" ref="Y6:Y10">4*3*61</f>
        <v>732</v>
      </c>
      <c r="Z6" s="462">
        <f>Y6-X6</f>
        <v>357</v>
      </c>
      <c r="AA6" s="465">
        <f>Z6*100/Y6</f>
        <v>48.7704918032787</v>
      </c>
    </row>
    <row r="7" ht="17.55" customHeight="1">
      <c r="A7" t="s" s="690">
        <v>259</v>
      </c>
      <c r="B7" t="s" s="691">
        <v>208</v>
      </c>
      <c r="C7" t="s" s="691">
        <v>216</v>
      </c>
      <c r="D7" s="692">
        <v>30</v>
      </c>
      <c r="E7" s="682">
        <f>76-D7</f>
        <v>46</v>
      </c>
      <c r="F7" s="748">
        <f>E7*100/76</f>
        <v>60.5263157894737</v>
      </c>
      <c r="G7" s="751"/>
      <c r="H7" s="682">
        <v>1</v>
      </c>
      <c r="I7" s="189"/>
      <c r="J7" s="752"/>
      <c r="K7" s="638"/>
      <c r="L7" t="s" s="690">
        <v>230</v>
      </c>
      <c r="M7" t="s" s="691">
        <v>209</v>
      </c>
      <c r="N7" t="s" s="691">
        <v>214</v>
      </c>
      <c r="O7" s="692">
        <v>33</v>
      </c>
      <c r="P7" s="692">
        <f>76-O7</f>
        <v>43</v>
      </c>
      <c r="Q7" s="750">
        <f>P7*100/76</f>
        <v>56.5789473684211</v>
      </c>
      <c r="R7" s="751"/>
      <c r="S7" s="692">
        <v>1</v>
      </c>
      <c r="T7" s="189"/>
      <c r="U7" s="752"/>
      <c r="V7" s="68"/>
      <c r="W7" t="s" s="705">
        <v>362</v>
      </c>
      <c r="X7" s="462">
        <f>SUM('4a. Synthesis SCORES (all arc'!N16:N18)</f>
        <v>366</v>
      </c>
      <c r="Y7" s="462">
        <f t="shared" si="17"/>
        <v>732</v>
      </c>
      <c r="Z7" s="462">
        <f>Y7-X7</f>
        <v>366</v>
      </c>
      <c r="AA7" s="465">
        <f>Z7*100/Y7</f>
        <v>50</v>
      </c>
    </row>
    <row r="8" ht="17.55" customHeight="1">
      <c r="A8" t="s" s="690">
        <v>260</v>
      </c>
      <c r="B8" t="s" s="691">
        <v>208</v>
      </c>
      <c r="C8" t="s" s="691">
        <v>216</v>
      </c>
      <c r="D8" s="692">
        <v>30</v>
      </c>
      <c r="E8" s="682">
        <f>76-D8</f>
        <v>46</v>
      </c>
      <c r="F8" s="748">
        <f>E8*100/76</f>
        <v>60.5263157894737</v>
      </c>
      <c r="G8" s="751"/>
      <c r="H8" s="682">
        <v>1</v>
      </c>
      <c r="I8" s="189"/>
      <c r="J8" s="752"/>
      <c r="K8" s="638"/>
      <c r="L8" t="s" s="690">
        <v>275</v>
      </c>
      <c r="M8" t="s" s="691">
        <v>209</v>
      </c>
      <c r="N8" t="s" s="691">
        <v>214</v>
      </c>
      <c r="O8" s="692">
        <v>42</v>
      </c>
      <c r="P8" s="692">
        <f>76-O8</f>
        <v>34</v>
      </c>
      <c r="Q8" s="750">
        <f>P8*100/76</f>
        <v>44.7368421052632</v>
      </c>
      <c r="R8" s="751"/>
      <c r="S8" s="692">
        <v>1</v>
      </c>
      <c r="T8" s="189"/>
      <c r="U8" s="752"/>
      <c r="V8" s="68"/>
      <c r="W8" t="s" s="439">
        <v>363</v>
      </c>
      <c r="X8" s="462">
        <f>SUM('4a. Synthesis SCORES (all arc'!N19:N21)</f>
        <v>354</v>
      </c>
      <c r="Y8" s="462">
        <f t="shared" si="17"/>
        <v>732</v>
      </c>
      <c r="Z8" s="462">
        <f>Y8-X8</f>
        <v>378</v>
      </c>
      <c r="AA8" s="465">
        <f>Z8*100/Y8</f>
        <v>51.6393442622951</v>
      </c>
    </row>
    <row r="9" ht="17.55" customHeight="1">
      <c r="A9" t="s" s="690">
        <v>250</v>
      </c>
      <c r="B9" t="s" s="691">
        <v>208</v>
      </c>
      <c r="C9" t="s" s="691">
        <v>216</v>
      </c>
      <c r="D9" s="692">
        <v>37</v>
      </c>
      <c r="E9" s="682">
        <f>76-D9</f>
        <v>39</v>
      </c>
      <c r="F9" s="748">
        <f>E9*100/76</f>
        <v>51.3157894736842</v>
      </c>
      <c r="G9" s="751"/>
      <c r="H9" s="682">
        <v>1</v>
      </c>
      <c r="I9" s="189"/>
      <c r="J9" s="752"/>
      <c r="K9" s="638"/>
      <c r="L9" t="s" s="690">
        <v>232</v>
      </c>
      <c r="M9" t="s" s="691">
        <v>209</v>
      </c>
      <c r="N9" t="s" s="691">
        <v>213</v>
      </c>
      <c r="O9" s="692">
        <v>26</v>
      </c>
      <c r="P9" s="692">
        <f>76-O9</f>
        <v>50</v>
      </c>
      <c r="Q9" s="750">
        <f>P9*100/76</f>
        <v>65.78947368421051</v>
      </c>
      <c r="R9" s="751"/>
      <c r="S9" s="692">
        <v>1</v>
      </c>
      <c r="T9" s="189"/>
      <c r="U9" s="752"/>
      <c r="V9" s="68"/>
      <c r="W9" t="s" s="706">
        <v>364</v>
      </c>
      <c r="X9" s="462">
        <f>SUM('4a. Synthesis SCORES (all arc'!N22:N24)</f>
        <v>302</v>
      </c>
      <c r="Y9" s="462">
        <f t="shared" si="17"/>
        <v>732</v>
      </c>
      <c r="Z9" s="462">
        <f>Y9-X9</f>
        <v>430</v>
      </c>
      <c r="AA9" s="465">
        <f>Z9*100/Y9</f>
        <v>58.7431693989071</v>
      </c>
    </row>
    <row r="10" ht="33.1" customHeight="1">
      <c r="A10" t="s" s="690">
        <v>229</v>
      </c>
      <c r="B10" t="s" s="691">
        <v>212</v>
      </c>
      <c r="C10" t="s" s="691">
        <v>216</v>
      </c>
      <c r="D10" s="692">
        <v>38</v>
      </c>
      <c r="E10" s="682">
        <f>76-D10</f>
        <v>38</v>
      </c>
      <c r="F10" s="748">
        <f>E10*100/76</f>
        <v>50</v>
      </c>
      <c r="G10" s="751"/>
      <c r="H10" s="682">
        <v>1</v>
      </c>
      <c r="I10" s="189"/>
      <c r="J10" s="752"/>
      <c r="K10" s="638"/>
      <c r="L10" t="s" s="690">
        <v>233</v>
      </c>
      <c r="M10" t="s" s="691">
        <v>209</v>
      </c>
      <c r="N10" t="s" s="691">
        <v>213</v>
      </c>
      <c r="O10" s="692">
        <v>44</v>
      </c>
      <c r="P10" s="692">
        <f>76-O10</f>
        <v>32</v>
      </c>
      <c r="Q10" s="750">
        <f>P10*100/76</f>
        <v>42.1052631578947</v>
      </c>
      <c r="R10" s="751"/>
      <c r="S10" s="692">
        <v>1</v>
      </c>
      <c r="T10" s="189"/>
      <c r="U10" s="752"/>
      <c r="V10" s="68"/>
      <c r="W10" t="s" s="707">
        <v>365</v>
      </c>
      <c r="X10" s="462">
        <f>SUM('4a. Synthesis SCORES (all arc'!N25:N27)</f>
        <v>281</v>
      </c>
      <c r="Y10" s="462">
        <f t="shared" si="17"/>
        <v>732</v>
      </c>
      <c r="Z10" s="462">
        <f>Y10-X10</f>
        <v>451</v>
      </c>
      <c r="AA10" s="465">
        <f>Z10*100/Y10</f>
        <v>61.6120218579235</v>
      </c>
    </row>
    <row r="11" ht="17.55" customHeight="1">
      <c r="A11" t="s" s="690">
        <v>244</v>
      </c>
      <c r="B11" t="s" s="691">
        <v>211</v>
      </c>
      <c r="C11" t="s" s="691">
        <v>216</v>
      </c>
      <c r="D11" s="692">
        <v>38</v>
      </c>
      <c r="E11" s="682">
        <f>76-D11</f>
        <v>38</v>
      </c>
      <c r="F11" s="748">
        <f>E11*100/76</f>
        <v>50</v>
      </c>
      <c r="G11" s="751"/>
      <c r="H11" s="682">
        <v>1</v>
      </c>
      <c r="I11" s="189"/>
      <c r="J11" s="752"/>
      <c r="K11" s="638"/>
      <c r="L11" t="s" s="690">
        <v>273</v>
      </c>
      <c r="M11" t="s" s="691">
        <v>209</v>
      </c>
      <c r="N11" t="s" s="691">
        <v>213</v>
      </c>
      <c r="O11" s="692">
        <v>48</v>
      </c>
      <c r="P11" s="692">
        <f>76-O11</f>
        <v>28</v>
      </c>
      <c r="Q11" s="750">
        <f>P11*100/76</f>
        <v>36.8421052631579</v>
      </c>
      <c r="R11" s="751"/>
      <c r="S11" s="692">
        <v>1</v>
      </c>
      <c r="T11" s="189"/>
      <c r="U11" s="752"/>
      <c r="V11" s="68"/>
      <c r="W11" s="68"/>
      <c r="X11" s="68"/>
      <c r="Y11" s="68"/>
      <c r="Z11" s="68"/>
      <c r="AA11" s="463"/>
    </row>
    <row r="12" ht="17.55" customHeight="1">
      <c r="A12" t="s" s="690">
        <v>256</v>
      </c>
      <c r="B12" t="s" s="691">
        <v>211</v>
      </c>
      <c r="C12" t="s" s="691">
        <v>216</v>
      </c>
      <c r="D12" s="692">
        <v>39</v>
      </c>
      <c r="E12" s="682">
        <f>76-D12</f>
        <v>37</v>
      </c>
      <c r="F12" s="748">
        <f>E12*100/76</f>
        <v>48.6842105263158</v>
      </c>
      <c r="G12" s="751"/>
      <c r="H12" s="682">
        <v>1</v>
      </c>
      <c r="I12" s="189"/>
      <c r="J12" s="752"/>
      <c r="K12" s="638"/>
      <c r="L12" t="s" s="690">
        <v>226</v>
      </c>
      <c r="M12" t="s" s="691">
        <v>209</v>
      </c>
      <c r="N12" t="s" s="691">
        <v>215</v>
      </c>
      <c r="O12" s="692">
        <v>31</v>
      </c>
      <c r="P12" s="692">
        <f>76-O12</f>
        <v>45</v>
      </c>
      <c r="Q12" s="750">
        <f>P12*100/76</f>
        <v>59.2105263157895</v>
      </c>
      <c r="R12" s="751"/>
      <c r="S12" s="692">
        <v>1</v>
      </c>
      <c r="T12" s="189"/>
      <c r="U12" s="752"/>
      <c r="V12" s="68"/>
      <c r="W12" s="68"/>
      <c r="X12" s="68"/>
      <c r="Y12" s="68"/>
      <c r="Z12" s="68"/>
      <c r="AA12" s="463"/>
    </row>
    <row r="13" ht="17.55" customHeight="1">
      <c r="A13" t="s" s="690">
        <v>253</v>
      </c>
      <c r="B13" t="s" s="691">
        <v>209</v>
      </c>
      <c r="C13" t="s" s="691">
        <v>216</v>
      </c>
      <c r="D13" s="692">
        <v>40</v>
      </c>
      <c r="E13" s="682">
        <f>76-D13</f>
        <v>36</v>
      </c>
      <c r="F13" s="748">
        <f>E13*100/76</f>
        <v>47.3684210526316</v>
      </c>
      <c r="G13" s="751"/>
      <c r="H13" s="682">
        <v>1</v>
      </c>
      <c r="I13" s="189"/>
      <c r="J13" s="752"/>
      <c r="K13" s="638"/>
      <c r="L13" t="s" s="690">
        <v>220</v>
      </c>
      <c r="M13" t="s" s="691">
        <v>209</v>
      </c>
      <c r="N13" t="s" s="691">
        <v>215</v>
      </c>
      <c r="O13" s="692">
        <v>32</v>
      </c>
      <c r="P13" s="692">
        <f>76-O13</f>
        <v>44</v>
      </c>
      <c r="Q13" s="750">
        <f>P13*100/76</f>
        <v>57.8947368421053</v>
      </c>
      <c r="R13" s="751"/>
      <c r="S13" s="692">
        <v>1</v>
      </c>
      <c r="T13" s="190"/>
      <c r="U13" s="752"/>
      <c r="V13" s="68"/>
      <c r="W13" s="68"/>
      <c r="X13" s="68"/>
      <c r="Y13" s="68"/>
      <c r="Z13" s="68"/>
      <c r="AA13" s="463"/>
    </row>
    <row r="14" ht="17.55" customHeight="1">
      <c r="A14" t="s" s="690">
        <v>222</v>
      </c>
      <c r="B14" t="s" s="691">
        <v>210</v>
      </c>
      <c r="C14" t="s" s="691">
        <v>216</v>
      </c>
      <c r="D14" s="692">
        <v>44</v>
      </c>
      <c r="E14" s="682">
        <f>76-D14</f>
        <v>32</v>
      </c>
      <c r="F14" s="748">
        <f>E14*100/76</f>
        <v>42.1052631578947</v>
      </c>
      <c r="G14" s="751"/>
      <c r="H14" s="682">
        <v>1</v>
      </c>
      <c r="I14" s="189"/>
      <c r="J14" s="752"/>
      <c r="K14" s="638"/>
      <c r="L14" t="s" s="282">
        <v>235</v>
      </c>
      <c r="M14" t="s" s="651">
        <v>212</v>
      </c>
      <c r="N14" t="s" s="651">
        <v>216</v>
      </c>
      <c r="O14" s="462">
        <v>21</v>
      </c>
      <c r="P14" s="462">
        <f>76-O14</f>
        <v>55</v>
      </c>
      <c r="Q14" s="753">
        <f>P14*100/76</f>
        <v>72.3684210526316</v>
      </c>
      <c r="R14" s="749"/>
      <c r="S14" s="462">
        <v>1</v>
      </c>
      <c r="T14" s="652">
        <f>MEDIAN(P14:P23)</f>
        <v>51</v>
      </c>
      <c r="U14" s="753">
        <f>T14*100/76</f>
        <v>67.1052631578947</v>
      </c>
      <c r="V14" s="68"/>
      <c r="W14" s="68"/>
      <c r="X14" s="68"/>
      <c r="Y14" s="68"/>
      <c r="Z14" s="68"/>
      <c r="AA14" s="463"/>
    </row>
    <row r="15" ht="17.55" customHeight="1">
      <c r="A15" t="s" s="690">
        <v>242</v>
      </c>
      <c r="B15" t="s" s="691">
        <v>208</v>
      </c>
      <c r="C15" t="s" s="691">
        <v>216</v>
      </c>
      <c r="D15" s="692">
        <v>45</v>
      </c>
      <c r="E15" s="682">
        <f>76-D15</f>
        <v>31</v>
      </c>
      <c r="F15" s="748">
        <f>E15*100/76</f>
        <v>40.7894736842105</v>
      </c>
      <c r="G15" s="751"/>
      <c r="H15" s="682">
        <v>1</v>
      </c>
      <c r="I15" s="189"/>
      <c r="J15" s="752"/>
      <c r="K15" s="638"/>
      <c r="L15" t="s" s="282">
        <v>248</v>
      </c>
      <c r="M15" t="s" s="651">
        <v>212</v>
      </c>
      <c r="N15" t="s" s="651">
        <v>216</v>
      </c>
      <c r="O15" s="462">
        <v>24</v>
      </c>
      <c r="P15" s="462">
        <f>76-O15</f>
        <v>52</v>
      </c>
      <c r="Q15" s="753">
        <f>P15*100/76</f>
        <v>68.4210526315789</v>
      </c>
      <c r="R15" s="749"/>
      <c r="S15" s="462">
        <v>1</v>
      </c>
      <c r="T15" s="189"/>
      <c r="U15" s="752"/>
      <c r="V15" s="68"/>
      <c r="W15" s="68"/>
      <c r="X15" s="68"/>
      <c r="Y15" s="68"/>
      <c r="Z15" s="68"/>
      <c r="AA15" s="463"/>
    </row>
    <row r="16" ht="17.55" customHeight="1">
      <c r="A16" t="s" s="690">
        <v>255</v>
      </c>
      <c r="B16" t="s" s="691">
        <v>209</v>
      </c>
      <c r="C16" t="s" s="691">
        <v>216</v>
      </c>
      <c r="D16" s="692">
        <v>49</v>
      </c>
      <c r="E16" s="682">
        <f>76-D16</f>
        <v>27</v>
      </c>
      <c r="F16" s="748">
        <f>E16*100/76</f>
        <v>35.5263157894737</v>
      </c>
      <c r="G16" s="751"/>
      <c r="H16" s="682">
        <v>1</v>
      </c>
      <c r="I16" s="189"/>
      <c r="J16" s="752"/>
      <c r="K16" s="638"/>
      <c r="L16" t="s" s="282">
        <v>229</v>
      </c>
      <c r="M16" t="s" s="651">
        <v>212</v>
      </c>
      <c r="N16" t="s" s="651">
        <v>216</v>
      </c>
      <c r="O16" s="462">
        <v>38</v>
      </c>
      <c r="P16" s="462">
        <f>76-O16</f>
        <v>38</v>
      </c>
      <c r="Q16" s="753">
        <f>P16*100/76</f>
        <v>50</v>
      </c>
      <c r="R16" s="751"/>
      <c r="S16" s="462">
        <v>1</v>
      </c>
      <c r="T16" s="189"/>
      <c r="U16" s="752"/>
      <c r="V16" s="68"/>
      <c r="W16" s="68"/>
      <c r="X16" s="68"/>
      <c r="Y16" s="68"/>
      <c r="Z16" s="68"/>
      <c r="AA16" s="463"/>
    </row>
    <row r="17" ht="17.55" customHeight="1">
      <c r="A17" t="s" s="690">
        <v>241</v>
      </c>
      <c r="B17" t="s" s="691">
        <v>206</v>
      </c>
      <c r="C17" t="s" s="691">
        <v>216</v>
      </c>
      <c r="D17" s="692">
        <v>50</v>
      </c>
      <c r="E17" s="682">
        <f>76-D17</f>
        <v>26</v>
      </c>
      <c r="F17" s="748">
        <f>E17*100/76</f>
        <v>34.2105263157895</v>
      </c>
      <c r="G17" s="751"/>
      <c r="H17" s="682">
        <v>1</v>
      </c>
      <c r="I17" s="189"/>
      <c r="J17" s="752"/>
      <c r="K17" s="638"/>
      <c r="L17" t="s" s="282">
        <v>265</v>
      </c>
      <c r="M17" t="s" s="651">
        <v>212</v>
      </c>
      <c r="N17" t="s" s="651">
        <v>214</v>
      </c>
      <c r="O17" s="462">
        <v>26</v>
      </c>
      <c r="P17" s="462">
        <f>76-O17</f>
        <v>50</v>
      </c>
      <c r="Q17" s="753">
        <f>P17*100/76</f>
        <v>65.78947368421051</v>
      </c>
      <c r="R17" s="751"/>
      <c r="S17" s="462">
        <v>1</v>
      </c>
      <c r="T17" s="189"/>
      <c r="U17" s="752"/>
      <c r="V17" s="68"/>
      <c r="W17" s="68"/>
      <c r="X17" s="68"/>
      <c r="Y17" s="68"/>
      <c r="Z17" s="68"/>
      <c r="AA17" s="463"/>
    </row>
    <row r="18" ht="17.55" customHeight="1">
      <c r="A18" t="s" s="690">
        <v>238</v>
      </c>
      <c r="B18" t="s" s="691">
        <v>210</v>
      </c>
      <c r="C18" t="s" s="691">
        <v>216</v>
      </c>
      <c r="D18" s="692">
        <v>51</v>
      </c>
      <c r="E18" s="682">
        <f>76-D18</f>
        <v>25</v>
      </c>
      <c r="F18" s="748">
        <f>E18*100/76</f>
        <v>32.8947368421053</v>
      </c>
      <c r="G18" s="754"/>
      <c r="H18" s="682">
        <v>1</v>
      </c>
      <c r="I18" s="189"/>
      <c r="J18" s="752"/>
      <c r="K18" s="638"/>
      <c r="L18" t="s" s="282">
        <v>271</v>
      </c>
      <c r="M18" t="s" s="651">
        <v>212</v>
      </c>
      <c r="N18" t="s" s="651">
        <v>214</v>
      </c>
      <c r="O18" s="462">
        <v>29</v>
      </c>
      <c r="P18" s="462">
        <f>76-O18</f>
        <v>47</v>
      </c>
      <c r="Q18" s="753">
        <f>P18*100/76</f>
        <v>61.8421052631579</v>
      </c>
      <c r="R18" s="751"/>
      <c r="S18" s="462">
        <v>1</v>
      </c>
      <c r="T18" s="189"/>
      <c r="U18" s="752"/>
      <c r="V18" s="68"/>
      <c r="W18" s="68"/>
      <c r="X18" s="68"/>
      <c r="Y18" s="68"/>
      <c r="Z18" s="68"/>
      <c r="AA18" s="463"/>
    </row>
    <row r="19" ht="17.55" customHeight="1">
      <c r="A19" t="s" s="690">
        <v>276</v>
      </c>
      <c r="B19" t="s" s="691">
        <v>207</v>
      </c>
      <c r="C19" t="s" s="691">
        <v>216</v>
      </c>
      <c r="D19" s="692">
        <v>52</v>
      </c>
      <c r="E19" s="682">
        <f>76-D19</f>
        <v>24</v>
      </c>
      <c r="F19" s="748">
        <f>E19*100/76</f>
        <v>31.5789473684211</v>
      </c>
      <c r="G19" s="754"/>
      <c r="H19" s="682">
        <v>1</v>
      </c>
      <c r="I19" s="189"/>
      <c r="J19" s="752"/>
      <c r="K19" s="638"/>
      <c r="L19" t="s" s="282">
        <v>236</v>
      </c>
      <c r="M19" t="s" s="651">
        <v>212</v>
      </c>
      <c r="N19" t="s" s="651">
        <v>214</v>
      </c>
      <c r="O19" s="462">
        <v>44</v>
      </c>
      <c r="P19" s="462">
        <f>76-O19</f>
        <v>32</v>
      </c>
      <c r="Q19" s="753">
        <f>P19*100/76</f>
        <v>42.1052631578947</v>
      </c>
      <c r="R19" s="751"/>
      <c r="S19" s="462">
        <v>1</v>
      </c>
      <c r="T19" s="189"/>
      <c r="U19" s="752"/>
      <c r="V19" s="68"/>
      <c r="W19" s="68"/>
      <c r="X19" s="68"/>
      <c r="Y19" s="68"/>
      <c r="Z19" s="68"/>
      <c r="AA19" s="463"/>
    </row>
    <row r="20" ht="17.55" customHeight="1">
      <c r="A20" t="s" s="690">
        <v>254</v>
      </c>
      <c r="B20" t="s" s="691">
        <v>207</v>
      </c>
      <c r="C20" t="s" s="691">
        <v>216</v>
      </c>
      <c r="D20" s="692">
        <v>57</v>
      </c>
      <c r="E20" s="682">
        <f>76-D20</f>
        <v>19</v>
      </c>
      <c r="F20" s="748">
        <f>E20*100/76</f>
        <v>25</v>
      </c>
      <c r="G20" s="754"/>
      <c r="H20" s="682">
        <v>1</v>
      </c>
      <c r="I20" s="189"/>
      <c r="J20" s="752"/>
      <c r="K20" s="638"/>
      <c r="L20" t="s" s="282">
        <v>245</v>
      </c>
      <c r="M20" t="s" s="651">
        <v>212</v>
      </c>
      <c r="N20" t="s" s="651">
        <v>213</v>
      </c>
      <c r="O20" s="462">
        <v>12</v>
      </c>
      <c r="P20" s="462">
        <f>76-O20</f>
        <v>64</v>
      </c>
      <c r="Q20" s="753">
        <f>P20*100/76</f>
        <v>84.21052631578949</v>
      </c>
      <c r="R20" s="749"/>
      <c r="S20" s="462">
        <v>1</v>
      </c>
      <c r="T20" s="189"/>
      <c r="U20" s="752"/>
      <c r="V20" s="68"/>
      <c r="W20" s="68"/>
      <c r="X20" s="68"/>
      <c r="Y20" s="68"/>
      <c r="Z20" s="68"/>
      <c r="AA20" s="463"/>
    </row>
    <row r="21" ht="17.55" customHeight="1">
      <c r="A21" t="s" s="690">
        <v>299</v>
      </c>
      <c r="B21" t="s" s="691">
        <v>206</v>
      </c>
      <c r="C21" t="s" s="691">
        <v>216</v>
      </c>
      <c r="D21" s="692">
        <v>58</v>
      </c>
      <c r="E21" s="682">
        <f>76-D21</f>
        <v>18</v>
      </c>
      <c r="F21" s="748">
        <f>E21*100/76</f>
        <v>23.6842105263158</v>
      </c>
      <c r="G21" s="754"/>
      <c r="H21" s="682">
        <v>1</v>
      </c>
      <c r="I21" s="189"/>
      <c r="J21" s="752"/>
      <c r="K21" s="638"/>
      <c r="L21" t="s" s="282">
        <v>257</v>
      </c>
      <c r="M21" t="s" s="651">
        <v>212</v>
      </c>
      <c r="N21" t="s" s="651">
        <v>213</v>
      </c>
      <c r="O21" s="462">
        <v>20</v>
      </c>
      <c r="P21" s="462">
        <f>76-O21</f>
        <v>56</v>
      </c>
      <c r="Q21" s="753">
        <f>P21*100/76</f>
        <v>73.68421052631579</v>
      </c>
      <c r="R21" s="749"/>
      <c r="S21" s="462">
        <v>1</v>
      </c>
      <c r="T21" s="189"/>
      <c r="U21" s="752"/>
      <c r="V21" s="68"/>
      <c r="W21" s="68"/>
      <c r="X21" s="68"/>
      <c r="Y21" s="68"/>
      <c r="Z21" s="68"/>
      <c r="AA21" s="463"/>
    </row>
    <row r="22" ht="17.55" customHeight="1">
      <c r="A22" t="s" s="690">
        <v>337</v>
      </c>
      <c r="B22" t="s" s="691">
        <v>206</v>
      </c>
      <c r="C22" t="s" s="691">
        <v>216</v>
      </c>
      <c r="D22" s="692">
        <v>67</v>
      </c>
      <c r="E22" s="682">
        <f>76-D22</f>
        <v>9</v>
      </c>
      <c r="F22" s="748">
        <f>E22*100/76</f>
        <v>11.8421052631579</v>
      </c>
      <c r="G22" s="754"/>
      <c r="H22" s="682">
        <v>1</v>
      </c>
      <c r="I22" s="189"/>
      <c r="J22" s="752"/>
      <c r="K22" s="638"/>
      <c r="L22" t="s" s="282">
        <v>272</v>
      </c>
      <c r="M22" t="s" s="651">
        <v>212</v>
      </c>
      <c r="N22" t="s" s="651">
        <v>215</v>
      </c>
      <c r="O22" s="462">
        <v>20</v>
      </c>
      <c r="P22" s="462">
        <f>76-O22</f>
        <v>56</v>
      </c>
      <c r="Q22" s="753">
        <f>P22*100/76</f>
        <v>73.68421052631579</v>
      </c>
      <c r="R22" s="749"/>
      <c r="S22" s="462">
        <v>1</v>
      </c>
      <c r="T22" s="189"/>
      <c r="U22" s="752"/>
      <c r="V22" s="68"/>
      <c r="W22" s="68"/>
      <c r="X22" s="68"/>
      <c r="Y22" s="68"/>
      <c r="Z22" s="68"/>
      <c r="AA22" s="463"/>
    </row>
    <row r="23" ht="17.55" customHeight="1">
      <c r="A23" t="s" s="690">
        <v>249</v>
      </c>
      <c r="B23" t="s" s="691">
        <v>206</v>
      </c>
      <c r="C23" t="s" s="691">
        <v>216</v>
      </c>
      <c r="D23" s="692">
        <v>68</v>
      </c>
      <c r="E23" s="682">
        <f>76-D23</f>
        <v>8</v>
      </c>
      <c r="F23" s="748">
        <f>E23*100/76</f>
        <v>10.5263157894737</v>
      </c>
      <c r="G23" s="754"/>
      <c r="H23" s="682">
        <v>1</v>
      </c>
      <c r="I23" s="190"/>
      <c r="J23" s="752"/>
      <c r="K23" s="638"/>
      <c r="L23" t="s" s="282">
        <v>266</v>
      </c>
      <c r="M23" t="s" s="651">
        <v>212</v>
      </c>
      <c r="N23" t="s" s="651">
        <v>215</v>
      </c>
      <c r="O23" s="462">
        <v>27</v>
      </c>
      <c r="P23" s="462">
        <f>76-O23</f>
        <v>49</v>
      </c>
      <c r="Q23" s="753">
        <f>P23*100/76</f>
        <v>64.4736842105263</v>
      </c>
      <c r="R23" s="751"/>
      <c r="S23" s="462">
        <v>1</v>
      </c>
      <c r="T23" s="190"/>
      <c r="U23" s="752"/>
      <c r="V23" s="68"/>
      <c r="W23" s="68"/>
      <c r="X23" s="68"/>
      <c r="Y23" s="68"/>
      <c r="Z23" s="68"/>
      <c r="AA23" s="463"/>
    </row>
    <row r="24" ht="17.55" customHeight="1">
      <c r="A24" t="s" s="282">
        <v>263</v>
      </c>
      <c r="B24" t="s" s="651">
        <v>208</v>
      </c>
      <c r="C24" t="s" s="651">
        <v>214</v>
      </c>
      <c r="D24" s="462">
        <v>22</v>
      </c>
      <c r="E24" s="462">
        <f>76-D24</f>
        <v>54</v>
      </c>
      <c r="F24" s="753">
        <f>E24*100/76</f>
        <v>71.0526315789474</v>
      </c>
      <c r="G24" s="749"/>
      <c r="H24" s="462">
        <v>1</v>
      </c>
      <c r="I24" s="652">
        <f>MEDIAN(E24:E39)</f>
        <v>33</v>
      </c>
      <c r="J24" s="753">
        <f>I24*100/76</f>
        <v>43.4210526315789</v>
      </c>
      <c r="K24" s="638"/>
      <c r="L24" t="s" s="690">
        <v>276</v>
      </c>
      <c r="M24" t="s" s="691">
        <v>207</v>
      </c>
      <c r="N24" t="s" s="691">
        <v>216</v>
      </c>
      <c r="O24" s="692">
        <v>52</v>
      </c>
      <c r="P24" s="692">
        <f>76-O24</f>
        <v>24</v>
      </c>
      <c r="Q24" s="750">
        <f>P24*100/76</f>
        <v>31.5789473684211</v>
      </c>
      <c r="R24" s="754"/>
      <c r="S24" s="692">
        <v>1</v>
      </c>
      <c r="T24" s="692">
        <f>MEDIAN(P24:P34)</f>
        <v>35</v>
      </c>
      <c r="U24" s="748">
        <f>T24*100/76</f>
        <v>46.0526315789474</v>
      </c>
      <c r="V24" s="68"/>
      <c r="W24" s="68"/>
      <c r="X24" s="68"/>
      <c r="Y24" s="68"/>
      <c r="Z24" s="68"/>
      <c r="AA24" s="463"/>
    </row>
    <row r="25" ht="17.55" customHeight="1">
      <c r="A25" t="s" s="282">
        <v>234</v>
      </c>
      <c r="B25" t="s" s="651">
        <v>206</v>
      </c>
      <c r="C25" t="s" s="651">
        <v>214</v>
      </c>
      <c r="D25" s="462">
        <v>23</v>
      </c>
      <c r="E25" s="462">
        <f>76-D25</f>
        <v>53</v>
      </c>
      <c r="F25" s="753">
        <f>E25*100/76</f>
        <v>69.73684210526319</v>
      </c>
      <c r="G25" s="749"/>
      <c r="H25" s="462">
        <v>1</v>
      </c>
      <c r="I25" s="189"/>
      <c r="J25" s="752"/>
      <c r="K25" s="638"/>
      <c r="L25" t="s" s="690">
        <v>254</v>
      </c>
      <c r="M25" t="s" s="691">
        <v>207</v>
      </c>
      <c r="N25" t="s" s="691">
        <v>216</v>
      </c>
      <c r="O25" s="692">
        <v>57</v>
      </c>
      <c r="P25" s="692">
        <f>76-O25</f>
        <v>19</v>
      </c>
      <c r="Q25" s="750">
        <f>P25*100/76</f>
        <v>25</v>
      </c>
      <c r="R25" s="754"/>
      <c r="S25" s="692">
        <v>1</v>
      </c>
      <c r="T25" s="68"/>
      <c r="U25" s="752"/>
      <c r="V25" s="68"/>
      <c r="W25" s="68"/>
      <c r="X25" s="68"/>
      <c r="Y25" s="68"/>
      <c r="Z25" s="68"/>
      <c r="AA25" s="463"/>
    </row>
    <row r="26" ht="17.55" customHeight="1">
      <c r="A26" t="s" s="282">
        <v>265</v>
      </c>
      <c r="B26" t="s" s="651">
        <v>212</v>
      </c>
      <c r="C26" t="s" s="651">
        <v>214</v>
      </c>
      <c r="D26" s="462">
        <v>26</v>
      </c>
      <c r="E26" s="462">
        <f>76-D26</f>
        <v>50</v>
      </c>
      <c r="F26" s="753">
        <f>E26*100/76</f>
        <v>65.78947368421051</v>
      </c>
      <c r="G26" s="751"/>
      <c r="H26" s="462">
        <v>1</v>
      </c>
      <c r="I26" s="189"/>
      <c r="J26" s="752"/>
      <c r="K26" s="638"/>
      <c r="L26" t="s" s="690">
        <v>218</v>
      </c>
      <c r="M26" t="s" s="691">
        <v>207</v>
      </c>
      <c r="N26" t="s" s="691">
        <v>214</v>
      </c>
      <c r="O26" s="692">
        <v>33</v>
      </c>
      <c r="P26" s="692">
        <f>76-O26</f>
        <v>43</v>
      </c>
      <c r="Q26" s="750">
        <f>P26*100/76</f>
        <v>56.5789473684211</v>
      </c>
      <c r="R26" s="751"/>
      <c r="S26" s="692">
        <v>1</v>
      </c>
      <c r="T26" s="68"/>
      <c r="U26" s="752"/>
      <c r="V26" s="68"/>
      <c r="W26" s="68"/>
      <c r="X26" s="68"/>
      <c r="Y26" s="68"/>
      <c r="Z26" s="68"/>
      <c r="AA26" s="463"/>
    </row>
    <row r="27" ht="17.55" customHeight="1">
      <c r="A27" t="s" s="282">
        <v>271</v>
      </c>
      <c r="B27" t="s" s="651">
        <v>212</v>
      </c>
      <c r="C27" t="s" s="651">
        <v>214</v>
      </c>
      <c r="D27" s="462">
        <v>29</v>
      </c>
      <c r="E27" s="462">
        <f>76-D27</f>
        <v>47</v>
      </c>
      <c r="F27" s="753">
        <f>E27*100/76</f>
        <v>61.8421052631579</v>
      </c>
      <c r="G27" s="751"/>
      <c r="H27" s="462">
        <v>1</v>
      </c>
      <c r="I27" s="189"/>
      <c r="J27" s="752"/>
      <c r="K27" s="638"/>
      <c r="L27" t="s" s="690">
        <v>239</v>
      </c>
      <c r="M27" t="s" s="691">
        <v>207</v>
      </c>
      <c r="N27" t="s" s="691">
        <v>214</v>
      </c>
      <c r="O27" s="692">
        <v>57</v>
      </c>
      <c r="P27" s="692">
        <f>76-O27</f>
        <v>19</v>
      </c>
      <c r="Q27" s="750">
        <f>P27*100/76</f>
        <v>25</v>
      </c>
      <c r="R27" s="754"/>
      <c r="S27" s="692">
        <v>1</v>
      </c>
      <c r="T27" s="68"/>
      <c r="U27" s="752"/>
      <c r="V27" s="68"/>
      <c r="W27" s="68"/>
      <c r="X27" s="68"/>
      <c r="Y27" s="68"/>
      <c r="Z27" s="68"/>
      <c r="AA27" s="463"/>
    </row>
    <row r="28" ht="17.55" customHeight="1">
      <c r="A28" t="s" s="282">
        <v>230</v>
      </c>
      <c r="B28" t="s" s="651">
        <v>209</v>
      </c>
      <c r="C28" t="s" s="651">
        <v>214</v>
      </c>
      <c r="D28" s="462">
        <v>33</v>
      </c>
      <c r="E28" s="462">
        <f>76-D28</f>
        <v>43</v>
      </c>
      <c r="F28" s="753">
        <f>E28*100/76</f>
        <v>56.5789473684211</v>
      </c>
      <c r="G28" s="751"/>
      <c r="H28" s="462">
        <v>1</v>
      </c>
      <c r="I28" s="189"/>
      <c r="J28" s="752"/>
      <c r="K28" s="638"/>
      <c r="L28" t="s" s="690">
        <v>231</v>
      </c>
      <c r="M28" t="s" s="691">
        <v>207</v>
      </c>
      <c r="N28" t="s" s="691">
        <v>214</v>
      </c>
      <c r="O28" s="692">
        <v>63</v>
      </c>
      <c r="P28" s="692">
        <f>76-O28</f>
        <v>13</v>
      </c>
      <c r="Q28" s="750">
        <f>P28*100/76</f>
        <v>17.1052631578947</v>
      </c>
      <c r="R28" s="754"/>
      <c r="S28" s="692">
        <v>1</v>
      </c>
      <c r="T28" s="68"/>
      <c r="U28" s="752"/>
      <c r="V28" s="68"/>
      <c r="W28" s="68"/>
      <c r="X28" s="68"/>
      <c r="Y28" s="68"/>
      <c r="Z28" s="68"/>
      <c r="AA28" s="463"/>
    </row>
    <row r="29" ht="17.55" customHeight="1">
      <c r="A29" t="s" s="282">
        <v>218</v>
      </c>
      <c r="B29" t="s" s="651">
        <v>207</v>
      </c>
      <c r="C29" t="s" s="651">
        <v>214</v>
      </c>
      <c r="D29" s="462">
        <v>33</v>
      </c>
      <c r="E29" s="462">
        <f>76-D29</f>
        <v>43</v>
      </c>
      <c r="F29" s="753">
        <f>E29*100/76</f>
        <v>56.5789473684211</v>
      </c>
      <c r="G29" s="751"/>
      <c r="H29" s="462">
        <v>1</v>
      </c>
      <c r="I29" s="189"/>
      <c r="J29" s="752"/>
      <c r="K29" s="638"/>
      <c r="L29" t="s" s="690">
        <v>261</v>
      </c>
      <c r="M29" t="s" s="691">
        <v>207</v>
      </c>
      <c r="N29" t="s" s="691">
        <v>213</v>
      </c>
      <c r="O29" s="692">
        <v>10</v>
      </c>
      <c r="P29" s="692">
        <f>76-O29</f>
        <v>66</v>
      </c>
      <c r="Q29" s="750">
        <f>P29*100/76</f>
        <v>86.8421052631579</v>
      </c>
      <c r="R29" s="749"/>
      <c r="S29" s="692">
        <v>1</v>
      </c>
      <c r="T29" s="68"/>
      <c r="U29" s="752"/>
      <c r="V29" s="68"/>
      <c r="W29" s="68"/>
      <c r="X29" s="68"/>
      <c r="Y29" s="68"/>
      <c r="Z29" s="68"/>
      <c r="AA29" s="463"/>
    </row>
    <row r="30" ht="17.55" customHeight="1">
      <c r="A30" t="s" s="282">
        <v>228</v>
      </c>
      <c r="B30" t="s" s="651">
        <v>211</v>
      </c>
      <c r="C30" t="s" s="651">
        <v>214</v>
      </c>
      <c r="D30" s="462">
        <v>36</v>
      </c>
      <c r="E30" s="462">
        <f>76-D30</f>
        <v>40</v>
      </c>
      <c r="F30" s="753">
        <f>E30*100/76</f>
        <v>52.6315789473684</v>
      </c>
      <c r="G30" s="751"/>
      <c r="H30" s="462">
        <v>1</v>
      </c>
      <c r="I30" s="189"/>
      <c r="J30" s="752"/>
      <c r="K30" s="638"/>
      <c r="L30" t="s" s="690">
        <v>227</v>
      </c>
      <c r="M30" t="s" s="691">
        <v>207</v>
      </c>
      <c r="N30" t="s" s="691">
        <v>213</v>
      </c>
      <c r="O30" s="692">
        <v>18</v>
      </c>
      <c r="P30" s="692">
        <f>76-O30</f>
        <v>58</v>
      </c>
      <c r="Q30" s="750">
        <f>P30*100/76</f>
        <v>76.31578947368421</v>
      </c>
      <c r="R30" s="749"/>
      <c r="S30" s="692">
        <v>1</v>
      </c>
      <c r="T30" s="68"/>
      <c r="U30" s="752"/>
      <c r="V30" s="68"/>
      <c r="W30" s="68"/>
      <c r="X30" s="68"/>
      <c r="Y30" s="68"/>
      <c r="Z30" s="68"/>
      <c r="AA30" s="463"/>
    </row>
    <row r="31" ht="17.55" customHeight="1">
      <c r="A31" t="s" s="282">
        <v>275</v>
      </c>
      <c r="B31" t="s" s="651">
        <v>209</v>
      </c>
      <c r="C31" t="s" s="651">
        <v>214</v>
      </c>
      <c r="D31" s="462">
        <v>42</v>
      </c>
      <c r="E31" s="462">
        <f>76-D31</f>
        <v>34</v>
      </c>
      <c r="F31" s="753">
        <f>E31*100/76</f>
        <v>44.7368421052632</v>
      </c>
      <c r="G31" s="751"/>
      <c r="H31" s="462">
        <v>1</v>
      </c>
      <c r="I31" s="189"/>
      <c r="J31" s="752"/>
      <c r="K31" s="638"/>
      <c r="L31" t="s" s="690">
        <v>252</v>
      </c>
      <c r="M31" t="s" s="691">
        <v>207</v>
      </c>
      <c r="N31" t="s" s="691">
        <v>213</v>
      </c>
      <c r="O31" s="692">
        <v>31</v>
      </c>
      <c r="P31" s="692">
        <f>76-O31</f>
        <v>45</v>
      </c>
      <c r="Q31" s="750">
        <f>P31*100/76</f>
        <v>59.2105263157895</v>
      </c>
      <c r="R31" s="751"/>
      <c r="S31" s="692">
        <v>1</v>
      </c>
      <c r="T31" s="68"/>
      <c r="U31" s="752"/>
      <c r="V31" s="68"/>
      <c r="W31" s="68"/>
      <c r="X31" s="68"/>
      <c r="Y31" s="68"/>
      <c r="Z31" s="68"/>
      <c r="AA31" s="463"/>
    </row>
    <row r="32" ht="17.55" customHeight="1">
      <c r="A32" t="s" s="282">
        <v>236</v>
      </c>
      <c r="B32" t="s" s="651">
        <v>212</v>
      </c>
      <c r="C32" t="s" s="651">
        <v>214</v>
      </c>
      <c r="D32" s="462">
        <v>44</v>
      </c>
      <c r="E32" s="462">
        <f>76-D32</f>
        <v>32</v>
      </c>
      <c r="F32" s="753">
        <f>E32*100/76</f>
        <v>42.1052631578947</v>
      </c>
      <c r="G32" s="751"/>
      <c r="H32" s="462">
        <v>1</v>
      </c>
      <c r="I32" s="189"/>
      <c r="J32" s="752"/>
      <c r="K32" s="638"/>
      <c r="L32" t="s" s="690">
        <v>268</v>
      </c>
      <c r="M32" t="s" s="691">
        <v>207</v>
      </c>
      <c r="N32" t="s" s="691">
        <v>215</v>
      </c>
      <c r="O32" s="692">
        <v>23</v>
      </c>
      <c r="P32" s="692">
        <f>76-O32</f>
        <v>53</v>
      </c>
      <c r="Q32" s="750">
        <f>P32*100/76</f>
        <v>69.73684210526319</v>
      </c>
      <c r="R32" s="749"/>
      <c r="S32" s="692">
        <v>1</v>
      </c>
      <c r="T32" s="68"/>
      <c r="U32" s="752"/>
      <c r="V32" s="68"/>
      <c r="W32" s="68"/>
      <c r="X32" s="68"/>
      <c r="Y32" s="68"/>
      <c r="Z32" s="68"/>
      <c r="AA32" s="463"/>
    </row>
    <row r="33" ht="17.55" customHeight="1">
      <c r="A33" t="s" s="282">
        <v>262</v>
      </c>
      <c r="B33" t="s" s="651">
        <v>211</v>
      </c>
      <c r="C33" t="s" s="651">
        <v>214</v>
      </c>
      <c r="D33" s="462">
        <v>47</v>
      </c>
      <c r="E33" s="462">
        <f>76-D33</f>
        <v>29</v>
      </c>
      <c r="F33" s="753">
        <f>E33*100/76</f>
        <v>38.1578947368421</v>
      </c>
      <c r="G33" s="751"/>
      <c r="H33" s="462">
        <v>1</v>
      </c>
      <c r="I33" s="189"/>
      <c r="J33" s="752"/>
      <c r="K33" s="638"/>
      <c r="L33" t="s" s="690">
        <v>274</v>
      </c>
      <c r="M33" t="s" s="691">
        <v>207</v>
      </c>
      <c r="N33" t="s" s="691">
        <v>215</v>
      </c>
      <c r="O33" s="692">
        <v>41</v>
      </c>
      <c r="P33" s="692">
        <f>76-O33</f>
        <v>35</v>
      </c>
      <c r="Q33" s="750">
        <f>P33*100/76</f>
        <v>46.0526315789474</v>
      </c>
      <c r="R33" s="751"/>
      <c r="S33" s="692">
        <v>1</v>
      </c>
      <c r="T33" s="68"/>
      <c r="U33" s="752"/>
      <c r="V33" s="68"/>
      <c r="W33" s="68"/>
      <c r="X33" s="68"/>
      <c r="Y33" s="68"/>
      <c r="Z33" s="68"/>
      <c r="AA33" s="463"/>
    </row>
    <row r="34" ht="17.55" customHeight="1">
      <c r="A34" t="s" s="282">
        <v>223</v>
      </c>
      <c r="B34" t="s" s="651">
        <v>210</v>
      </c>
      <c r="C34" t="s" s="651">
        <v>214</v>
      </c>
      <c r="D34" s="462">
        <v>49</v>
      </c>
      <c r="E34" s="462">
        <f>76-D34</f>
        <v>27</v>
      </c>
      <c r="F34" s="753">
        <f>E34*100/76</f>
        <v>35.5263157894737</v>
      </c>
      <c r="G34" s="751"/>
      <c r="H34" s="462">
        <v>1</v>
      </c>
      <c r="I34" s="189"/>
      <c r="J34" s="752"/>
      <c r="K34" s="638"/>
      <c r="L34" t="s" s="690">
        <v>243</v>
      </c>
      <c r="M34" t="s" s="691">
        <v>207</v>
      </c>
      <c r="N34" t="s" s="691">
        <v>215</v>
      </c>
      <c r="O34" s="692">
        <v>66</v>
      </c>
      <c r="P34" s="692">
        <f>76-O34</f>
        <v>10</v>
      </c>
      <c r="Q34" s="750">
        <f>P34*100/76</f>
        <v>13.1578947368421</v>
      </c>
      <c r="R34" s="754"/>
      <c r="S34" s="692">
        <v>1</v>
      </c>
      <c r="T34" s="68"/>
      <c r="U34" s="752"/>
      <c r="V34" s="68"/>
      <c r="W34" s="68"/>
      <c r="X34" s="68"/>
      <c r="Y34" s="68"/>
      <c r="Z34" s="68"/>
      <c r="AA34" s="463"/>
    </row>
    <row r="35" ht="17.55" customHeight="1">
      <c r="A35" t="s" s="282">
        <v>221</v>
      </c>
      <c r="B35" t="s" s="651">
        <v>206</v>
      </c>
      <c r="C35" t="s" s="651">
        <v>214</v>
      </c>
      <c r="D35" s="462">
        <v>52</v>
      </c>
      <c r="E35" s="462">
        <f>76-D35</f>
        <v>24</v>
      </c>
      <c r="F35" s="753">
        <f>E35*100/76</f>
        <v>31.5789473684211</v>
      </c>
      <c r="G35" s="754"/>
      <c r="H35" s="462">
        <v>1</v>
      </c>
      <c r="I35" s="189"/>
      <c r="J35" s="752"/>
      <c r="K35" s="638"/>
      <c r="L35" t="s" s="282">
        <v>222</v>
      </c>
      <c r="M35" t="s" s="651">
        <v>210</v>
      </c>
      <c r="N35" t="s" s="651">
        <v>216</v>
      </c>
      <c r="O35" s="462">
        <v>44</v>
      </c>
      <c r="P35" s="462">
        <f>76-O35</f>
        <v>32</v>
      </c>
      <c r="Q35" s="753">
        <f>P35*100/76</f>
        <v>42.1052631578947</v>
      </c>
      <c r="R35" s="751"/>
      <c r="S35" s="462">
        <v>1</v>
      </c>
      <c r="T35" s="462">
        <f>MEDIAN(P35:P41)</f>
        <v>27</v>
      </c>
      <c r="U35" s="753">
        <f>T35*100/76</f>
        <v>35.5263157894737</v>
      </c>
      <c r="V35" s="68"/>
      <c r="W35" s="68"/>
      <c r="X35" s="68"/>
      <c r="Y35" s="68"/>
      <c r="Z35" s="68"/>
      <c r="AA35" s="463"/>
    </row>
    <row r="36" ht="17.55" customHeight="1">
      <c r="A36" t="s" s="282">
        <v>240</v>
      </c>
      <c r="B36" t="s" s="651">
        <v>210</v>
      </c>
      <c r="C36" t="s" s="651">
        <v>214</v>
      </c>
      <c r="D36" s="462">
        <v>54</v>
      </c>
      <c r="E36" s="462">
        <f>76-D36</f>
        <v>22</v>
      </c>
      <c r="F36" s="753">
        <f>E36*100/76</f>
        <v>28.9473684210526</v>
      </c>
      <c r="G36" s="754"/>
      <c r="H36" s="462">
        <v>1</v>
      </c>
      <c r="I36" s="189"/>
      <c r="J36" s="752"/>
      <c r="K36" s="638"/>
      <c r="L36" t="s" s="282">
        <v>238</v>
      </c>
      <c r="M36" t="s" s="651">
        <v>210</v>
      </c>
      <c r="N36" t="s" s="651">
        <v>216</v>
      </c>
      <c r="O36" s="462">
        <v>51</v>
      </c>
      <c r="P36" s="462">
        <f>76-O36</f>
        <v>25</v>
      </c>
      <c r="Q36" s="753">
        <f>P36*100/76</f>
        <v>32.8947368421053</v>
      </c>
      <c r="R36" s="754"/>
      <c r="S36" s="462">
        <v>1</v>
      </c>
      <c r="T36" s="68"/>
      <c r="U36" s="752"/>
      <c r="V36" s="68"/>
      <c r="W36" s="68"/>
      <c r="X36" s="68"/>
      <c r="Y36" s="68"/>
      <c r="Z36" s="68"/>
      <c r="AA36" s="463"/>
    </row>
    <row r="37" ht="17.55" customHeight="1">
      <c r="A37" t="s" s="282">
        <v>239</v>
      </c>
      <c r="B37" t="s" s="651">
        <v>207</v>
      </c>
      <c r="C37" t="s" s="651">
        <v>214</v>
      </c>
      <c r="D37" s="462">
        <v>57</v>
      </c>
      <c r="E37" s="462">
        <f>76-D37</f>
        <v>19</v>
      </c>
      <c r="F37" s="753">
        <f>E37*100/76</f>
        <v>25</v>
      </c>
      <c r="G37" s="754"/>
      <c r="H37" s="462">
        <v>1</v>
      </c>
      <c r="I37" s="189"/>
      <c r="J37" s="752"/>
      <c r="K37" s="638"/>
      <c r="L37" t="s" s="282">
        <v>223</v>
      </c>
      <c r="M37" t="s" s="651">
        <v>210</v>
      </c>
      <c r="N37" t="s" s="651">
        <v>214</v>
      </c>
      <c r="O37" s="462">
        <v>49</v>
      </c>
      <c r="P37" s="462">
        <f>76-O37</f>
        <v>27</v>
      </c>
      <c r="Q37" s="753">
        <f>P37*100/76</f>
        <v>35.5263157894737</v>
      </c>
      <c r="R37" s="751"/>
      <c r="S37" s="462">
        <v>1</v>
      </c>
      <c r="T37" s="68"/>
      <c r="U37" s="752"/>
      <c r="V37" s="68"/>
      <c r="W37" s="68"/>
      <c r="X37" s="68"/>
      <c r="Y37" s="68"/>
      <c r="Z37" s="68"/>
      <c r="AA37" s="463"/>
    </row>
    <row r="38" ht="17.55" customHeight="1">
      <c r="A38" t="s" s="73">
        <v>258</v>
      </c>
      <c r="B38" t="s" s="651">
        <v>206</v>
      </c>
      <c r="C38" t="s" s="651">
        <v>214</v>
      </c>
      <c r="D38" s="462">
        <v>62</v>
      </c>
      <c r="E38" s="462">
        <f>76-D38</f>
        <v>14</v>
      </c>
      <c r="F38" s="753">
        <f>E38*100/76</f>
        <v>18.4210526315789</v>
      </c>
      <c r="G38" s="754"/>
      <c r="H38" s="462">
        <v>1</v>
      </c>
      <c r="I38" s="189"/>
      <c r="J38" s="752"/>
      <c r="K38" s="638"/>
      <c r="L38" t="s" s="282">
        <v>240</v>
      </c>
      <c r="M38" t="s" s="651">
        <v>210</v>
      </c>
      <c r="N38" t="s" s="651">
        <v>214</v>
      </c>
      <c r="O38" s="462">
        <v>54</v>
      </c>
      <c r="P38" s="462">
        <f>76-O38</f>
        <v>22</v>
      </c>
      <c r="Q38" s="753">
        <f>P38*100/76</f>
        <v>28.9473684210526</v>
      </c>
      <c r="R38" s="754"/>
      <c r="S38" s="462">
        <v>1</v>
      </c>
      <c r="T38" s="68"/>
      <c r="U38" s="752"/>
      <c r="V38" s="68"/>
      <c r="W38" s="68"/>
      <c r="X38" s="68"/>
      <c r="Y38" s="68"/>
      <c r="Z38" s="68"/>
      <c r="AA38" s="463"/>
    </row>
    <row r="39" ht="17.55" customHeight="1">
      <c r="A39" t="s" s="282">
        <v>231</v>
      </c>
      <c r="B39" t="s" s="651">
        <v>207</v>
      </c>
      <c r="C39" t="s" s="651">
        <v>214</v>
      </c>
      <c r="D39" s="462">
        <v>63</v>
      </c>
      <c r="E39" s="462">
        <f>76-D39</f>
        <v>13</v>
      </c>
      <c r="F39" s="753">
        <f>E39*100/76</f>
        <v>17.1052631578947</v>
      </c>
      <c r="G39" s="754"/>
      <c r="H39" s="462">
        <v>1</v>
      </c>
      <c r="I39" s="190"/>
      <c r="J39" s="752"/>
      <c r="K39" s="638"/>
      <c r="L39" t="s" s="282">
        <v>225</v>
      </c>
      <c r="M39" t="s" s="651">
        <v>210</v>
      </c>
      <c r="N39" t="s" s="651">
        <v>213</v>
      </c>
      <c r="O39" s="462">
        <v>46</v>
      </c>
      <c r="P39" s="462">
        <f>76-O39</f>
        <v>30</v>
      </c>
      <c r="Q39" s="753">
        <f>P39*100/76</f>
        <v>39.4736842105263</v>
      </c>
      <c r="R39" s="751"/>
      <c r="S39" s="462">
        <v>1</v>
      </c>
      <c r="T39" s="68"/>
      <c r="U39" s="752"/>
      <c r="V39" s="68"/>
      <c r="W39" s="68"/>
      <c r="X39" s="68"/>
      <c r="Y39" s="68"/>
      <c r="Z39" s="68"/>
      <c r="AA39" s="463"/>
    </row>
    <row r="40" ht="17.55" customHeight="1">
      <c r="A40" t="s" s="690">
        <v>261</v>
      </c>
      <c r="B40" t="s" s="691">
        <v>207</v>
      </c>
      <c r="C40" t="s" s="691">
        <v>213</v>
      </c>
      <c r="D40" s="692">
        <v>10</v>
      </c>
      <c r="E40" s="682">
        <f>76-D40</f>
        <v>66</v>
      </c>
      <c r="F40" s="748">
        <f>E40*100/76</f>
        <v>86.8421052631579</v>
      </c>
      <c r="G40" s="749"/>
      <c r="H40" s="682">
        <v>1</v>
      </c>
      <c r="I40" s="682">
        <f>MEDIAN(E40:E56)</f>
        <v>47.5</v>
      </c>
      <c r="J40" s="748">
        <f>I40*100/76</f>
        <v>62.5</v>
      </c>
      <c r="K40" s="638"/>
      <c r="L40" t="s" s="282">
        <v>277</v>
      </c>
      <c r="M40" t="s" s="651">
        <v>210</v>
      </c>
      <c r="N40" t="s" s="651">
        <v>213</v>
      </c>
      <c r="O40" s="462">
        <v>49</v>
      </c>
      <c r="P40" s="462">
        <f>76-O40</f>
        <v>27</v>
      </c>
      <c r="Q40" s="753">
        <f>P40*100/76</f>
        <v>35.5263157894737</v>
      </c>
      <c r="R40" s="751"/>
      <c r="S40" s="462">
        <v>1</v>
      </c>
      <c r="T40" s="68"/>
      <c r="U40" s="752"/>
      <c r="V40" s="68"/>
      <c r="W40" s="68"/>
      <c r="X40" s="68"/>
      <c r="Y40" s="68"/>
      <c r="Z40" s="68"/>
      <c r="AA40" s="463"/>
    </row>
    <row r="41" ht="17.55" customHeight="1">
      <c r="A41" t="s" s="690">
        <v>245</v>
      </c>
      <c r="B41" t="s" s="691">
        <v>212</v>
      </c>
      <c r="C41" t="s" s="691">
        <v>213</v>
      </c>
      <c r="D41" s="692">
        <v>12</v>
      </c>
      <c r="E41" s="682">
        <f>76-D41</f>
        <v>64</v>
      </c>
      <c r="F41" s="748">
        <f>E41*100/76</f>
        <v>84.21052631578949</v>
      </c>
      <c r="G41" s="749"/>
      <c r="H41" s="682">
        <v>1</v>
      </c>
      <c r="I41" s="68"/>
      <c r="J41" s="752"/>
      <c r="K41" s="638"/>
      <c r="L41" t="s" s="282">
        <v>224</v>
      </c>
      <c r="M41" t="s" s="651">
        <v>210</v>
      </c>
      <c r="N41" t="s" s="651">
        <v>215</v>
      </c>
      <c r="O41" s="462">
        <v>38</v>
      </c>
      <c r="P41" s="462">
        <f>76-O41</f>
        <v>38</v>
      </c>
      <c r="Q41" s="753">
        <f>P41*100/76</f>
        <v>50</v>
      </c>
      <c r="R41" s="751"/>
      <c r="S41" s="462">
        <v>1</v>
      </c>
      <c r="T41" s="68"/>
      <c r="U41" s="752"/>
      <c r="V41" s="68"/>
      <c r="W41" s="68"/>
      <c r="X41" s="68"/>
      <c r="Y41" s="68"/>
      <c r="Z41" s="68"/>
      <c r="AA41" s="463"/>
    </row>
    <row r="42" ht="17.55" customHeight="1">
      <c r="A42" t="s" s="690">
        <v>227</v>
      </c>
      <c r="B42" t="s" s="691">
        <v>207</v>
      </c>
      <c r="C42" t="s" s="691">
        <v>213</v>
      </c>
      <c r="D42" s="692">
        <v>18</v>
      </c>
      <c r="E42" s="682">
        <f>76-D42</f>
        <v>58</v>
      </c>
      <c r="F42" s="748">
        <f>E42*100/76</f>
        <v>76.31578947368421</v>
      </c>
      <c r="G42" s="749"/>
      <c r="H42" s="682">
        <v>1</v>
      </c>
      <c r="I42" s="68"/>
      <c r="J42" s="752"/>
      <c r="K42" s="638"/>
      <c r="L42" t="s" s="690">
        <v>244</v>
      </c>
      <c r="M42" t="s" s="691">
        <v>211</v>
      </c>
      <c r="N42" t="s" s="691">
        <v>216</v>
      </c>
      <c r="O42" s="692">
        <v>38</v>
      </c>
      <c r="P42" s="692">
        <f>76-O42</f>
        <v>38</v>
      </c>
      <c r="Q42" s="750">
        <f>P42*100/76</f>
        <v>50</v>
      </c>
      <c r="R42" s="751"/>
      <c r="S42" s="692">
        <v>1</v>
      </c>
      <c r="T42" s="692">
        <f>MEDIAN(P42:P48)</f>
        <v>37</v>
      </c>
      <c r="U42" s="748">
        <f>T42*100/76</f>
        <v>48.6842105263158</v>
      </c>
      <c r="V42" s="68"/>
      <c r="W42" s="68"/>
      <c r="X42" s="68"/>
      <c r="Y42" s="68"/>
      <c r="Z42" s="68"/>
      <c r="AA42" s="463"/>
    </row>
    <row r="43" ht="17.55" customHeight="1">
      <c r="A43" t="s" s="690">
        <v>217</v>
      </c>
      <c r="B43" t="s" s="691">
        <v>206</v>
      </c>
      <c r="C43" t="s" s="691">
        <v>213</v>
      </c>
      <c r="D43" s="692">
        <v>19</v>
      </c>
      <c r="E43" s="682">
        <f>76-D43</f>
        <v>57</v>
      </c>
      <c r="F43" s="748">
        <f>E43*100/76</f>
        <v>75</v>
      </c>
      <c r="G43" s="749"/>
      <c r="H43" s="682">
        <v>1</v>
      </c>
      <c r="I43" s="68"/>
      <c r="J43" s="752"/>
      <c r="K43" s="638"/>
      <c r="L43" t="s" s="690">
        <v>256</v>
      </c>
      <c r="M43" t="s" s="691">
        <v>211</v>
      </c>
      <c r="N43" t="s" s="691">
        <v>216</v>
      </c>
      <c r="O43" s="692">
        <v>39</v>
      </c>
      <c r="P43" s="692">
        <f>76-O43</f>
        <v>37</v>
      </c>
      <c r="Q43" s="750">
        <f>P43*100/76</f>
        <v>48.6842105263158</v>
      </c>
      <c r="R43" s="751"/>
      <c r="S43" s="692">
        <v>1</v>
      </c>
      <c r="T43" s="68"/>
      <c r="U43" s="752"/>
      <c r="V43" s="68"/>
      <c r="W43" s="68"/>
      <c r="X43" s="68"/>
      <c r="Y43" s="68"/>
      <c r="Z43" s="68"/>
      <c r="AA43" s="463"/>
    </row>
    <row r="44" ht="17.55" customHeight="1">
      <c r="A44" t="s" s="690">
        <v>257</v>
      </c>
      <c r="B44" t="s" s="691">
        <v>212</v>
      </c>
      <c r="C44" t="s" s="691">
        <v>213</v>
      </c>
      <c r="D44" s="692">
        <v>20</v>
      </c>
      <c r="E44" s="682">
        <f>76-D44</f>
        <v>56</v>
      </c>
      <c r="F44" s="748">
        <f>E44*100/76</f>
        <v>73.68421052631579</v>
      </c>
      <c r="G44" s="749"/>
      <c r="H44" s="682">
        <v>1</v>
      </c>
      <c r="I44" s="68"/>
      <c r="J44" s="752"/>
      <c r="K44" s="638"/>
      <c r="L44" t="s" s="690">
        <v>228</v>
      </c>
      <c r="M44" t="s" s="691">
        <v>211</v>
      </c>
      <c r="N44" t="s" s="691">
        <v>214</v>
      </c>
      <c r="O44" s="692">
        <v>36</v>
      </c>
      <c r="P44" s="692">
        <f>76-O44</f>
        <v>40</v>
      </c>
      <c r="Q44" s="750">
        <f>P44*100/76</f>
        <v>52.6315789473684</v>
      </c>
      <c r="R44" s="751"/>
      <c r="S44" s="692">
        <v>1</v>
      </c>
      <c r="T44" s="68"/>
      <c r="U44" s="752"/>
      <c r="V44" s="68"/>
      <c r="W44" s="68"/>
      <c r="X44" s="68"/>
      <c r="Y44" s="68"/>
      <c r="Z44" s="68"/>
      <c r="AA44" s="463"/>
    </row>
    <row r="45" ht="17.55" customHeight="1">
      <c r="A45" t="s" s="690">
        <v>318</v>
      </c>
      <c r="B45" t="s" s="691">
        <v>208</v>
      </c>
      <c r="C45" t="s" s="691">
        <v>213</v>
      </c>
      <c r="D45" s="692">
        <v>22</v>
      </c>
      <c r="E45" s="682">
        <f>76-D45</f>
        <v>54</v>
      </c>
      <c r="F45" s="748">
        <f>E45*100/76</f>
        <v>71.0526315789474</v>
      </c>
      <c r="G45" s="749"/>
      <c r="H45" s="682">
        <v>1</v>
      </c>
      <c r="I45" s="68"/>
      <c r="J45" s="752"/>
      <c r="K45" s="638"/>
      <c r="L45" t="s" s="690">
        <v>262</v>
      </c>
      <c r="M45" t="s" s="691">
        <v>211</v>
      </c>
      <c r="N45" t="s" s="691">
        <v>214</v>
      </c>
      <c r="O45" s="692">
        <v>47</v>
      </c>
      <c r="P45" s="692">
        <f>76-O45</f>
        <v>29</v>
      </c>
      <c r="Q45" s="750">
        <f>P45*100/76</f>
        <v>38.1578947368421</v>
      </c>
      <c r="R45" s="751"/>
      <c r="S45" s="692">
        <v>1</v>
      </c>
      <c r="T45" s="68"/>
      <c r="U45" s="752"/>
      <c r="V45" s="68"/>
      <c r="W45" s="68"/>
      <c r="X45" s="68"/>
      <c r="Y45" s="68"/>
      <c r="Z45" s="68"/>
      <c r="AA45" s="463"/>
    </row>
    <row r="46" ht="17.55" customHeight="1">
      <c r="A46" t="s" s="690">
        <v>219</v>
      </c>
      <c r="B46" t="s" s="691">
        <v>208</v>
      </c>
      <c r="C46" t="s" s="691">
        <v>213</v>
      </c>
      <c r="D46" s="692">
        <v>24</v>
      </c>
      <c r="E46" s="682">
        <f>76-D46</f>
        <v>52</v>
      </c>
      <c r="F46" s="748">
        <f>E46*100/76</f>
        <v>68.4210526315789</v>
      </c>
      <c r="G46" s="749"/>
      <c r="H46" s="682">
        <v>1</v>
      </c>
      <c r="I46" s="68"/>
      <c r="J46" s="752"/>
      <c r="K46" s="638"/>
      <c r="L46" t="s" s="690">
        <v>251</v>
      </c>
      <c r="M46" t="s" s="691">
        <v>211</v>
      </c>
      <c r="N46" t="s" s="691">
        <v>213</v>
      </c>
      <c r="O46" s="692">
        <v>37</v>
      </c>
      <c r="P46" s="692">
        <f>76-O46</f>
        <v>39</v>
      </c>
      <c r="Q46" s="750">
        <f>P46*100/76</f>
        <v>51.3157894736842</v>
      </c>
      <c r="R46" s="751"/>
      <c r="S46" s="692">
        <v>1</v>
      </c>
      <c r="T46" s="68"/>
      <c r="U46" s="752"/>
      <c r="V46" s="68"/>
      <c r="W46" s="68"/>
      <c r="X46" s="68"/>
      <c r="Y46" s="68"/>
      <c r="Z46" s="68"/>
      <c r="AA46" s="463"/>
    </row>
    <row r="47" ht="17.55" customHeight="1">
      <c r="A47" t="s" s="690">
        <v>232</v>
      </c>
      <c r="B47" t="s" s="691">
        <v>209</v>
      </c>
      <c r="C47" t="s" s="691">
        <v>213</v>
      </c>
      <c r="D47" s="692">
        <v>26</v>
      </c>
      <c r="E47" s="682">
        <f>76-D47</f>
        <v>50</v>
      </c>
      <c r="F47" s="748">
        <f>E47*100/76</f>
        <v>65.78947368421051</v>
      </c>
      <c r="G47" s="751"/>
      <c r="H47" s="682">
        <v>1</v>
      </c>
      <c r="I47" s="68"/>
      <c r="J47" s="752"/>
      <c r="K47" s="638"/>
      <c r="L47" t="s" s="690">
        <v>246</v>
      </c>
      <c r="M47" t="s" s="691">
        <v>211</v>
      </c>
      <c r="N47" t="s" s="691">
        <v>213</v>
      </c>
      <c r="O47" s="692">
        <v>42</v>
      </c>
      <c r="P47" s="692">
        <f>76-O47</f>
        <v>34</v>
      </c>
      <c r="Q47" s="750">
        <f>P47*100/76</f>
        <v>44.7368421052632</v>
      </c>
      <c r="R47" s="751"/>
      <c r="S47" s="692">
        <v>1</v>
      </c>
      <c r="T47" s="68"/>
      <c r="U47" s="752"/>
      <c r="V47" s="68"/>
      <c r="W47" s="68"/>
      <c r="X47" s="68"/>
      <c r="Y47" s="68"/>
      <c r="Z47" s="68"/>
      <c r="AA47" s="463"/>
    </row>
    <row r="48" ht="17.55" customHeight="1">
      <c r="A48" s="690"/>
      <c r="B48" s="710"/>
      <c r="C48" s="710"/>
      <c r="D48" s="710"/>
      <c r="E48" s="752"/>
      <c r="F48" s="748"/>
      <c r="G48" s="751"/>
      <c r="H48" s="752"/>
      <c r="I48" s="68"/>
      <c r="J48" s="752"/>
      <c r="K48" s="638"/>
      <c r="L48" t="s" s="690">
        <v>237</v>
      </c>
      <c r="M48" t="s" s="691">
        <v>211</v>
      </c>
      <c r="N48" t="s" s="691">
        <v>215</v>
      </c>
      <c r="O48" s="692">
        <v>44</v>
      </c>
      <c r="P48" s="692">
        <f>76-O48</f>
        <v>32</v>
      </c>
      <c r="Q48" s="750">
        <f>P48*100/76</f>
        <v>42.1052631578947</v>
      </c>
      <c r="R48" s="751"/>
      <c r="S48" s="692">
        <v>1</v>
      </c>
      <c r="T48" s="68"/>
      <c r="U48" s="752"/>
      <c r="V48" s="68"/>
      <c r="W48" s="68"/>
      <c r="X48" s="68"/>
      <c r="Y48" s="68"/>
      <c r="Z48" s="68"/>
      <c r="AA48" s="463"/>
    </row>
    <row r="49" ht="17.55" customHeight="1">
      <c r="A49" t="s" s="690">
        <v>252</v>
      </c>
      <c r="B49" t="s" s="691">
        <v>207</v>
      </c>
      <c r="C49" t="s" s="691">
        <v>213</v>
      </c>
      <c r="D49" s="692">
        <v>31</v>
      </c>
      <c r="E49" s="682">
        <f>76-D49</f>
        <v>45</v>
      </c>
      <c r="F49" s="748">
        <f>E49*100/76</f>
        <v>59.2105263157895</v>
      </c>
      <c r="G49" s="751"/>
      <c r="H49" s="682">
        <v>1</v>
      </c>
      <c r="I49" s="68"/>
      <c r="J49" s="752"/>
      <c r="K49" s="638"/>
      <c r="L49" t="s" s="282">
        <v>241</v>
      </c>
      <c r="M49" t="s" s="651">
        <v>206</v>
      </c>
      <c r="N49" t="s" s="651">
        <v>216</v>
      </c>
      <c r="O49" s="462">
        <v>50</v>
      </c>
      <c r="P49" s="462">
        <f>76-O49</f>
        <v>26</v>
      </c>
      <c r="Q49" s="753">
        <f>P49*100/76</f>
        <v>34.2105263157895</v>
      </c>
      <c r="R49" s="751"/>
      <c r="S49" s="462">
        <v>1</v>
      </c>
      <c r="T49" s="462">
        <f>MEDIAN(P49:P59)</f>
        <v>25</v>
      </c>
      <c r="U49" s="753">
        <f>T49*100/76</f>
        <v>32.8947368421053</v>
      </c>
      <c r="V49" s="68"/>
      <c r="W49" s="68"/>
      <c r="X49" s="68"/>
      <c r="Y49" s="68"/>
      <c r="Z49" s="68"/>
      <c r="AA49" s="463"/>
    </row>
    <row r="50" ht="17.55" customHeight="1">
      <c r="A50" t="s" s="690">
        <v>251</v>
      </c>
      <c r="B50" t="s" s="691">
        <v>211</v>
      </c>
      <c r="C50" t="s" s="691">
        <v>213</v>
      </c>
      <c r="D50" s="692">
        <v>37</v>
      </c>
      <c r="E50" s="682">
        <f>76-D50</f>
        <v>39</v>
      </c>
      <c r="F50" s="748">
        <f>E50*100/76</f>
        <v>51.3157894736842</v>
      </c>
      <c r="G50" s="751"/>
      <c r="H50" s="682">
        <v>1</v>
      </c>
      <c r="I50" s="68"/>
      <c r="J50" s="752"/>
      <c r="K50" s="638"/>
      <c r="L50" t="s" s="282">
        <v>299</v>
      </c>
      <c r="M50" t="s" s="651">
        <v>206</v>
      </c>
      <c r="N50" t="s" s="651">
        <v>216</v>
      </c>
      <c r="O50" s="462">
        <v>58</v>
      </c>
      <c r="P50" s="462">
        <f>76-O50</f>
        <v>18</v>
      </c>
      <c r="Q50" s="753">
        <f>P50*100/76</f>
        <v>23.6842105263158</v>
      </c>
      <c r="R50" s="754"/>
      <c r="S50" s="462">
        <v>1</v>
      </c>
      <c r="T50" s="68"/>
      <c r="U50" s="752"/>
      <c r="V50" s="68"/>
      <c r="W50" s="68"/>
      <c r="X50" s="68"/>
      <c r="Y50" s="68"/>
      <c r="Z50" s="68"/>
      <c r="AA50" s="463"/>
    </row>
    <row r="51" ht="17.55" customHeight="1">
      <c r="A51" t="s" s="690">
        <v>246</v>
      </c>
      <c r="B51" t="s" s="691">
        <v>211</v>
      </c>
      <c r="C51" t="s" s="691">
        <v>213</v>
      </c>
      <c r="D51" s="692">
        <v>42</v>
      </c>
      <c r="E51" s="682">
        <f>76-D51</f>
        <v>34</v>
      </c>
      <c r="F51" s="748">
        <f>E51*100/76</f>
        <v>44.7368421052632</v>
      </c>
      <c r="G51" s="751"/>
      <c r="H51" s="682">
        <v>1</v>
      </c>
      <c r="I51" s="68"/>
      <c r="J51" s="752"/>
      <c r="K51" s="638"/>
      <c r="L51" t="s" s="282">
        <v>337</v>
      </c>
      <c r="M51" t="s" s="651">
        <v>206</v>
      </c>
      <c r="N51" t="s" s="651">
        <v>216</v>
      </c>
      <c r="O51" s="462">
        <v>67</v>
      </c>
      <c r="P51" s="462">
        <f>76-O51</f>
        <v>9</v>
      </c>
      <c r="Q51" s="753">
        <f>P51*100/76</f>
        <v>11.8421052631579</v>
      </c>
      <c r="R51" s="754"/>
      <c r="S51" s="462">
        <v>1</v>
      </c>
      <c r="T51" s="68"/>
      <c r="U51" s="752"/>
      <c r="V51" s="68"/>
      <c r="W51" s="68"/>
      <c r="X51" s="68"/>
      <c r="Y51" s="68"/>
      <c r="Z51" s="68"/>
      <c r="AA51" s="463"/>
    </row>
    <row r="52" ht="17.55" customHeight="1">
      <c r="A52" t="s" s="690">
        <v>233</v>
      </c>
      <c r="B52" t="s" s="691">
        <v>209</v>
      </c>
      <c r="C52" t="s" s="691">
        <v>213</v>
      </c>
      <c r="D52" s="692">
        <v>44</v>
      </c>
      <c r="E52" s="682">
        <f>76-D52</f>
        <v>32</v>
      </c>
      <c r="F52" s="748">
        <f>E52*100/76</f>
        <v>42.1052631578947</v>
      </c>
      <c r="G52" s="751"/>
      <c r="H52" s="682">
        <v>1</v>
      </c>
      <c r="I52" s="68"/>
      <c r="J52" s="752"/>
      <c r="K52" s="638"/>
      <c r="L52" t="s" s="282">
        <v>249</v>
      </c>
      <c r="M52" t="s" s="651">
        <v>206</v>
      </c>
      <c r="N52" t="s" s="651">
        <v>216</v>
      </c>
      <c r="O52" s="462">
        <v>68</v>
      </c>
      <c r="P52" s="462">
        <f>76-O52</f>
        <v>8</v>
      </c>
      <c r="Q52" s="753">
        <f>P52*100/76</f>
        <v>10.5263157894737</v>
      </c>
      <c r="R52" s="754"/>
      <c r="S52" s="462">
        <v>1</v>
      </c>
      <c r="T52" s="68"/>
      <c r="U52" s="752"/>
      <c r="V52" s="68"/>
      <c r="W52" s="68"/>
      <c r="X52" s="68"/>
      <c r="Y52" s="68"/>
      <c r="Z52" s="68"/>
      <c r="AA52" s="463"/>
    </row>
    <row r="53" ht="17.55" customHeight="1">
      <c r="A53" t="s" s="690">
        <v>270</v>
      </c>
      <c r="B53" t="s" s="691">
        <v>206</v>
      </c>
      <c r="C53" t="s" s="691">
        <v>213</v>
      </c>
      <c r="D53" s="692">
        <v>45</v>
      </c>
      <c r="E53" s="682">
        <f>76-D53</f>
        <v>31</v>
      </c>
      <c r="F53" s="748">
        <f>E53*100/76</f>
        <v>40.7894736842105</v>
      </c>
      <c r="G53" s="751"/>
      <c r="H53" s="682">
        <v>1</v>
      </c>
      <c r="I53" s="68"/>
      <c r="J53" s="752"/>
      <c r="K53" s="638"/>
      <c r="L53" t="s" s="282">
        <v>234</v>
      </c>
      <c r="M53" t="s" s="651">
        <v>206</v>
      </c>
      <c r="N53" t="s" s="651">
        <v>214</v>
      </c>
      <c r="O53" s="462">
        <v>23</v>
      </c>
      <c r="P53" s="462">
        <f>76-O53</f>
        <v>53</v>
      </c>
      <c r="Q53" s="753">
        <f>P53*100/76</f>
        <v>69.73684210526319</v>
      </c>
      <c r="R53" s="749"/>
      <c r="S53" s="462">
        <v>1</v>
      </c>
      <c r="T53" s="68"/>
      <c r="U53" s="752"/>
      <c r="V53" s="68"/>
      <c r="W53" s="68"/>
      <c r="X53" s="68"/>
      <c r="Y53" s="68"/>
      <c r="Z53" s="68"/>
      <c r="AA53" s="463"/>
    </row>
    <row r="54" ht="17.55" customHeight="1">
      <c r="A54" t="s" s="690">
        <v>225</v>
      </c>
      <c r="B54" t="s" s="691">
        <v>210</v>
      </c>
      <c r="C54" t="s" s="691">
        <v>213</v>
      </c>
      <c r="D54" s="692">
        <v>46</v>
      </c>
      <c r="E54" s="692">
        <f>76-D54</f>
        <v>30</v>
      </c>
      <c r="F54" s="748">
        <f>E54*100/76</f>
        <v>39.4736842105263</v>
      </c>
      <c r="G54" s="751"/>
      <c r="H54" s="682">
        <v>1</v>
      </c>
      <c r="I54" s="68"/>
      <c r="J54" s="752"/>
      <c r="K54" s="638"/>
      <c r="L54" t="s" s="282">
        <v>221</v>
      </c>
      <c r="M54" t="s" s="651">
        <v>206</v>
      </c>
      <c r="N54" t="s" s="651">
        <v>214</v>
      </c>
      <c r="O54" s="462">
        <v>52</v>
      </c>
      <c r="P54" s="462">
        <f>76-O54</f>
        <v>24</v>
      </c>
      <c r="Q54" s="753">
        <f>P54*100/76</f>
        <v>31.5789473684211</v>
      </c>
      <c r="R54" s="754"/>
      <c r="S54" s="462">
        <v>1</v>
      </c>
      <c r="T54" s="68"/>
      <c r="U54" s="752"/>
      <c r="V54" s="68"/>
      <c r="W54" s="68"/>
      <c r="X54" s="68"/>
      <c r="Y54" s="68"/>
      <c r="Z54" s="68"/>
      <c r="AA54" s="463"/>
    </row>
    <row r="55" ht="17.55" customHeight="1">
      <c r="A55" t="s" s="690">
        <v>273</v>
      </c>
      <c r="B55" t="s" s="691">
        <v>209</v>
      </c>
      <c r="C55" t="s" s="691">
        <v>213</v>
      </c>
      <c r="D55" s="692">
        <v>48</v>
      </c>
      <c r="E55" s="692">
        <f>76-D55</f>
        <v>28</v>
      </c>
      <c r="F55" s="748">
        <f>E55*100/76</f>
        <v>36.8421052631579</v>
      </c>
      <c r="G55" s="751"/>
      <c r="H55" s="682">
        <v>1</v>
      </c>
      <c r="I55" s="68"/>
      <c r="J55" s="752"/>
      <c r="K55" s="638"/>
      <c r="L55" t="s" s="73">
        <v>258</v>
      </c>
      <c r="M55" t="s" s="651">
        <v>206</v>
      </c>
      <c r="N55" t="s" s="651">
        <v>214</v>
      </c>
      <c r="O55" s="462">
        <v>62</v>
      </c>
      <c r="P55" s="462">
        <f>76-O55</f>
        <v>14</v>
      </c>
      <c r="Q55" s="753">
        <f>P55*100/76</f>
        <v>18.4210526315789</v>
      </c>
      <c r="R55" s="754"/>
      <c r="S55" s="462">
        <v>1</v>
      </c>
      <c r="T55" s="68"/>
      <c r="U55" s="752"/>
      <c r="V55" s="68"/>
      <c r="W55" s="68"/>
      <c r="X55" s="68"/>
      <c r="Y55" s="68"/>
      <c r="Z55" s="68"/>
      <c r="AA55" s="463"/>
    </row>
    <row r="56" ht="17.55" customHeight="1">
      <c r="A56" t="s" s="690">
        <v>277</v>
      </c>
      <c r="B56" t="s" s="691">
        <v>210</v>
      </c>
      <c r="C56" t="s" s="691">
        <v>213</v>
      </c>
      <c r="D56" s="692">
        <v>49</v>
      </c>
      <c r="E56" s="692">
        <f>76-D56</f>
        <v>27</v>
      </c>
      <c r="F56" s="748">
        <f>E56*100/76</f>
        <v>35.5263157894737</v>
      </c>
      <c r="G56" s="751"/>
      <c r="H56" s="682">
        <v>1</v>
      </c>
      <c r="I56" s="68"/>
      <c r="J56" s="752"/>
      <c r="K56" s="638"/>
      <c r="L56" t="s" s="282">
        <v>217</v>
      </c>
      <c r="M56" t="s" s="651">
        <v>206</v>
      </c>
      <c r="N56" t="s" s="651">
        <v>213</v>
      </c>
      <c r="O56" s="462">
        <v>19</v>
      </c>
      <c r="P56" s="462">
        <f>76-O56</f>
        <v>57</v>
      </c>
      <c r="Q56" s="753">
        <f>P56*100/76</f>
        <v>75</v>
      </c>
      <c r="R56" s="749"/>
      <c r="S56" s="462">
        <v>1</v>
      </c>
      <c r="T56" s="68"/>
      <c r="U56" s="752"/>
      <c r="V56" s="68"/>
      <c r="W56" s="68"/>
      <c r="X56" s="68"/>
      <c r="Y56" s="68"/>
      <c r="Z56" s="68"/>
      <c r="AA56" s="463"/>
    </row>
    <row r="57" ht="17.55" customHeight="1">
      <c r="A57" t="s" s="282">
        <v>272</v>
      </c>
      <c r="B57" t="s" s="651">
        <v>212</v>
      </c>
      <c r="C57" t="s" s="651">
        <v>215</v>
      </c>
      <c r="D57" s="462">
        <v>20</v>
      </c>
      <c r="E57" s="462">
        <f>76-D57</f>
        <v>56</v>
      </c>
      <c r="F57" s="753">
        <f>E57*100/76</f>
        <v>73.68421052631579</v>
      </c>
      <c r="G57" s="749"/>
      <c r="H57" s="462">
        <v>1</v>
      </c>
      <c r="I57" s="652">
        <f>MEDIAN(E57:E66)</f>
        <v>41</v>
      </c>
      <c r="J57" s="753">
        <f>I57*100/76</f>
        <v>53.9473684210526</v>
      </c>
      <c r="K57" s="638"/>
      <c r="L57" s="282"/>
      <c r="M57" s="463"/>
      <c r="N57" s="463"/>
      <c r="O57" s="463"/>
      <c r="P57" s="463"/>
      <c r="Q57" s="753"/>
      <c r="R57" s="751"/>
      <c r="S57" s="463"/>
      <c r="T57" s="68"/>
      <c r="U57" s="752"/>
      <c r="V57" s="68"/>
      <c r="W57" s="68"/>
      <c r="X57" s="68"/>
      <c r="Y57" s="68"/>
      <c r="Z57" s="68"/>
      <c r="AA57" s="463"/>
    </row>
    <row r="58" ht="17.55" customHeight="1">
      <c r="A58" t="s" s="282">
        <v>268</v>
      </c>
      <c r="B58" t="s" s="651">
        <v>207</v>
      </c>
      <c r="C58" t="s" s="651">
        <v>215</v>
      </c>
      <c r="D58" s="462">
        <v>23</v>
      </c>
      <c r="E58" s="462">
        <f>76-D58</f>
        <v>53</v>
      </c>
      <c r="F58" s="753">
        <f>E58*100/76</f>
        <v>69.73684210526319</v>
      </c>
      <c r="G58" s="749"/>
      <c r="H58" s="462">
        <v>1</v>
      </c>
      <c r="I58" s="189"/>
      <c r="J58" s="752"/>
      <c r="K58" s="638"/>
      <c r="L58" t="s" s="282">
        <v>270</v>
      </c>
      <c r="M58" t="s" s="651">
        <v>206</v>
      </c>
      <c r="N58" t="s" s="651">
        <v>213</v>
      </c>
      <c r="O58" s="462">
        <v>45</v>
      </c>
      <c r="P58" s="462">
        <f>76-O58</f>
        <v>31</v>
      </c>
      <c r="Q58" s="753">
        <f>P58*100/76</f>
        <v>40.7894736842105</v>
      </c>
      <c r="R58" s="751"/>
      <c r="S58" s="462">
        <v>1</v>
      </c>
      <c r="T58" s="68"/>
      <c r="U58" s="752"/>
      <c r="V58" s="68"/>
      <c r="W58" s="68"/>
      <c r="X58" s="68"/>
      <c r="Y58" s="68"/>
      <c r="Z58" s="68"/>
      <c r="AA58" s="463"/>
    </row>
    <row r="59" ht="17.55" customHeight="1">
      <c r="A59" t="s" s="282">
        <v>266</v>
      </c>
      <c r="B59" t="s" s="651">
        <v>212</v>
      </c>
      <c r="C59" t="s" s="651">
        <v>215</v>
      </c>
      <c r="D59" s="462">
        <v>27</v>
      </c>
      <c r="E59" s="462">
        <f>76-D59</f>
        <v>49</v>
      </c>
      <c r="F59" s="753">
        <f>E59*100/76</f>
        <v>64.4736842105263</v>
      </c>
      <c r="G59" s="751"/>
      <c r="H59" s="462">
        <v>1</v>
      </c>
      <c r="I59" s="189"/>
      <c r="J59" s="752"/>
      <c r="K59" s="638"/>
      <c r="L59" t="s" s="282">
        <v>269</v>
      </c>
      <c r="M59" t="s" s="651">
        <v>206</v>
      </c>
      <c r="N59" t="s" s="651">
        <v>215</v>
      </c>
      <c r="O59" s="462">
        <v>40</v>
      </c>
      <c r="P59" s="462">
        <f>76-O59</f>
        <v>36</v>
      </c>
      <c r="Q59" s="753">
        <f>P59*100/76</f>
        <v>47.3684210526316</v>
      </c>
      <c r="R59" s="751"/>
      <c r="S59" s="462">
        <v>1</v>
      </c>
      <c r="T59" s="68"/>
      <c r="U59" s="752"/>
      <c r="V59" s="68"/>
      <c r="W59" s="68"/>
      <c r="X59" s="68"/>
      <c r="Y59" s="68"/>
      <c r="Z59" s="68"/>
      <c r="AA59" s="463"/>
    </row>
    <row r="60" ht="17.55" customHeight="1">
      <c r="A60" t="s" s="282">
        <v>226</v>
      </c>
      <c r="B60" t="s" s="651">
        <v>209</v>
      </c>
      <c r="C60" t="s" s="651">
        <v>215</v>
      </c>
      <c r="D60" s="462">
        <v>31</v>
      </c>
      <c r="E60" s="462">
        <f>76-D60</f>
        <v>45</v>
      </c>
      <c r="F60" s="753">
        <f>E60*100/76</f>
        <v>59.2105263157895</v>
      </c>
      <c r="G60" s="751"/>
      <c r="H60" s="462">
        <v>1</v>
      </c>
      <c r="I60" s="190"/>
      <c r="J60" s="752"/>
      <c r="K60" s="638"/>
      <c r="L60" t="s" s="690">
        <v>259</v>
      </c>
      <c r="M60" t="s" s="691">
        <v>208</v>
      </c>
      <c r="N60" t="s" s="691">
        <v>216</v>
      </c>
      <c r="O60" s="692">
        <v>30</v>
      </c>
      <c r="P60" s="692">
        <f>76-O60</f>
        <v>46</v>
      </c>
      <c r="Q60" s="750">
        <f>P60*100/76</f>
        <v>60.5263157894737</v>
      </c>
      <c r="R60" s="751"/>
      <c r="S60" s="692">
        <v>1</v>
      </c>
      <c r="T60" s="692">
        <f>MEDIAN(P60:P66)</f>
        <v>46</v>
      </c>
      <c r="U60" s="748">
        <f>T60*100/76</f>
        <v>60.5263157894737</v>
      </c>
      <c r="V60" s="68"/>
      <c r="W60" s="68"/>
      <c r="X60" s="68"/>
      <c r="Y60" s="68"/>
      <c r="Z60" s="68"/>
      <c r="AA60" s="463"/>
    </row>
    <row r="61" ht="17.55" customHeight="1">
      <c r="A61" t="s" s="282">
        <v>220</v>
      </c>
      <c r="B61" t="s" s="651">
        <v>209</v>
      </c>
      <c r="C61" t="s" s="651">
        <v>215</v>
      </c>
      <c r="D61" s="462">
        <v>32</v>
      </c>
      <c r="E61" s="462">
        <f>76-D61</f>
        <v>44</v>
      </c>
      <c r="F61" s="753">
        <f>E61*100/76</f>
        <v>57.8947368421053</v>
      </c>
      <c r="G61" s="751"/>
      <c r="H61" s="462">
        <v>1</v>
      </c>
      <c r="I61" s="68"/>
      <c r="J61" s="752"/>
      <c r="K61" s="638"/>
      <c r="L61" t="s" s="690">
        <v>260</v>
      </c>
      <c r="M61" t="s" s="691">
        <v>208</v>
      </c>
      <c r="N61" t="s" s="691">
        <v>216</v>
      </c>
      <c r="O61" s="692">
        <v>30</v>
      </c>
      <c r="P61" s="692">
        <f>76-O61</f>
        <v>46</v>
      </c>
      <c r="Q61" s="750">
        <f>P61*100/76</f>
        <v>60.5263157894737</v>
      </c>
      <c r="R61" s="751"/>
      <c r="S61" s="692">
        <v>1</v>
      </c>
      <c r="T61" s="68"/>
      <c r="U61" s="752"/>
      <c r="V61" s="68"/>
      <c r="W61" s="68"/>
      <c r="X61" s="68"/>
      <c r="Y61" s="68"/>
      <c r="Z61" s="68"/>
      <c r="AA61" s="463"/>
    </row>
    <row r="62" ht="17.55" customHeight="1">
      <c r="A62" t="s" s="282">
        <v>224</v>
      </c>
      <c r="B62" t="s" s="651">
        <v>210</v>
      </c>
      <c r="C62" t="s" s="651">
        <v>215</v>
      </c>
      <c r="D62" s="462">
        <v>38</v>
      </c>
      <c r="E62" s="462">
        <f>76-D62</f>
        <v>38</v>
      </c>
      <c r="F62" s="753">
        <f>E62*100/76</f>
        <v>50</v>
      </c>
      <c r="G62" s="751"/>
      <c r="H62" s="462">
        <v>1</v>
      </c>
      <c r="I62" s="68"/>
      <c r="J62" s="752"/>
      <c r="K62" s="638"/>
      <c r="L62" t="s" s="690">
        <v>250</v>
      </c>
      <c r="M62" t="s" s="691">
        <v>208</v>
      </c>
      <c r="N62" t="s" s="691">
        <v>216</v>
      </c>
      <c r="O62" s="692">
        <v>37</v>
      </c>
      <c r="P62" s="692">
        <f>76-O62</f>
        <v>39</v>
      </c>
      <c r="Q62" s="750">
        <f>P62*100/76</f>
        <v>51.3157894736842</v>
      </c>
      <c r="R62" s="751"/>
      <c r="S62" s="692">
        <v>1</v>
      </c>
      <c r="T62" s="68"/>
      <c r="U62" s="752"/>
      <c r="V62" s="68"/>
      <c r="W62" s="68"/>
      <c r="X62" s="68"/>
      <c r="Y62" s="68"/>
      <c r="Z62" s="68"/>
      <c r="AA62" s="463"/>
    </row>
    <row r="63" ht="17.55" customHeight="1">
      <c r="A63" t="s" s="282">
        <v>269</v>
      </c>
      <c r="B63" t="s" s="651">
        <v>206</v>
      </c>
      <c r="C63" t="s" s="651">
        <v>215</v>
      </c>
      <c r="D63" s="462">
        <v>40</v>
      </c>
      <c r="E63" s="462">
        <f>76-D63</f>
        <v>36</v>
      </c>
      <c r="F63" s="753">
        <f>E63*100/76</f>
        <v>47.3684210526316</v>
      </c>
      <c r="G63" s="751"/>
      <c r="H63" s="462">
        <v>1</v>
      </c>
      <c r="I63" s="68"/>
      <c r="J63" s="752"/>
      <c r="K63" s="638"/>
      <c r="L63" t="s" s="690">
        <v>242</v>
      </c>
      <c r="M63" t="s" s="691">
        <v>208</v>
      </c>
      <c r="N63" t="s" s="691">
        <v>216</v>
      </c>
      <c r="O63" s="692">
        <v>45</v>
      </c>
      <c r="P63" s="692">
        <f>76-O63</f>
        <v>31</v>
      </c>
      <c r="Q63" s="750">
        <f>P63*100/76</f>
        <v>40.7894736842105</v>
      </c>
      <c r="R63" s="751"/>
      <c r="S63" s="692">
        <v>1</v>
      </c>
      <c r="T63" s="68"/>
      <c r="U63" s="752"/>
      <c r="V63" s="68"/>
      <c r="W63" s="68"/>
      <c r="X63" s="68"/>
      <c r="Y63" s="68"/>
      <c r="Z63" s="68"/>
      <c r="AA63" s="463"/>
    </row>
    <row r="64" ht="17.55" customHeight="1">
      <c r="A64" t="s" s="282">
        <v>274</v>
      </c>
      <c r="B64" t="s" s="651">
        <v>207</v>
      </c>
      <c r="C64" t="s" s="651">
        <v>215</v>
      </c>
      <c r="D64" s="462">
        <v>41</v>
      </c>
      <c r="E64" s="462">
        <f>76-D64</f>
        <v>35</v>
      </c>
      <c r="F64" s="753">
        <f>E64*100/76</f>
        <v>46.0526315789474</v>
      </c>
      <c r="G64" s="751"/>
      <c r="H64" s="462">
        <v>1</v>
      </c>
      <c r="I64" s="68"/>
      <c r="J64" s="752"/>
      <c r="K64" s="638"/>
      <c r="L64" t="s" s="690">
        <v>263</v>
      </c>
      <c r="M64" t="s" s="691">
        <v>208</v>
      </c>
      <c r="N64" t="s" s="691">
        <v>214</v>
      </c>
      <c r="O64" s="692">
        <v>22</v>
      </c>
      <c r="P64" s="692">
        <f>76-O64</f>
        <v>54</v>
      </c>
      <c r="Q64" s="750">
        <f>P64*100/76</f>
        <v>71.0526315789474</v>
      </c>
      <c r="R64" s="749"/>
      <c r="S64" s="692">
        <v>1</v>
      </c>
      <c r="T64" s="68"/>
      <c r="U64" s="752"/>
      <c r="V64" s="68"/>
      <c r="W64" s="68"/>
      <c r="X64" s="68"/>
      <c r="Y64" s="68"/>
      <c r="Z64" s="68"/>
      <c r="AA64" s="463"/>
    </row>
    <row r="65" ht="17.55" customHeight="1">
      <c r="A65" t="s" s="282">
        <v>237</v>
      </c>
      <c r="B65" t="s" s="651">
        <v>211</v>
      </c>
      <c r="C65" t="s" s="651">
        <v>215</v>
      </c>
      <c r="D65" s="462">
        <v>44</v>
      </c>
      <c r="E65" s="462">
        <f>76-D65</f>
        <v>32</v>
      </c>
      <c r="F65" s="753">
        <f>E65*100/76</f>
        <v>42.1052631578947</v>
      </c>
      <c r="G65" s="751"/>
      <c r="H65" s="462">
        <v>1</v>
      </c>
      <c r="I65" s="68"/>
      <c r="J65" s="752"/>
      <c r="K65" s="638"/>
      <c r="L65" t="s" s="690">
        <v>318</v>
      </c>
      <c r="M65" t="s" s="691">
        <v>208</v>
      </c>
      <c r="N65" t="s" s="691">
        <v>213</v>
      </c>
      <c r="O65" s="692">
        <v>22</v>
      </c>
      <c r="P65" s="692">
        <f>76-O65</f>
        <v>54</v>
      </c>
      <c r="Q65" s="750">
        <f>P65*100/76</f>
        <v>71.0526315789474</v>
      </c>
      <c r="R65" s="749"/>
      <c r="S65" s="692">
        <v>1</v>
      </c>
      <c r="T65" s="68"/>
      <c r="U65" s="752"/>
      <c r="V65" s="68"/>
      <c r="W65" s="68"/>
      <c r="X65" s="68"/>
      <c r="Y65" s="68"/>
      <c r="Z65" s="68"/>
      <c r="AA65" s="463"/>
    </row>
    <row r="66" ht="17.55" customHeight="1">
      <c r="A66" t="s" s="282">
        <v>243</v>
      </c>
      <c r="B66" t="s" s="651">
        <v>207</v>
      </c>
      <c r="C66" t="s" s="651">
        <v>215</v>
      </c>
      <c r="D66" s="462">
        <v>66</v>
      </c>
      <c r="E66" s="462">
        <f>76-D66</f>
        <v>10</v>
      </c>
      <c r="F66" s="753">
        <f>E66*100/76</f>
        <v>13.1578947368421</v>
      </c>
      <c r="G66" s="754"/>
      <c r="H66" s="462">
        <v>1</v>
      </c>
      <c r="I66" s="68"/>
      <c r="J66" s="752"/>
      <c r="K66" s="638"/>
      <c r="L66" t="s" s="690">
        <v>219</v>
      </c>
      <c r="M66" t="s" s="691">
        <v>208</v>
      </c>
      <c r="N66" t="s" s="691">
        <v>213</v>
      </c>
      <c r="O66" s="692">
        <v>24</v>
      </c>
      <c r="P66" s="692">
        <f>76-O66</f>
        <v>52</v>
      </c>
      <c r="Q66" s="750">
        <f>P66*100/76</f>
        <v>68.4210526315789</v>
      </c>
      <c r="R66" s="749"/>
      <c r="S66" s="692">
        <v>1</v>
      </c>
      <c r="T66" s="68"/>
      <c r="U66" s="752"/>
      <c r="V66" s="68"/>
      <c r="W66" s="68"/>
      <c r="X66" s="68"/>
      <c r="Y66" s="68"/>
      <c r="Z66" s="68"/>
      <c r="AA66" s="68"/>
    </row>
    <row r="67" ht="17.55" customHeight="1">
      <c r="A67" s="463"/>
      <c r="B67" s="463"/>
      <c r="C67" s="586"/>
      <c r="D67" s="68"/>
      <c r="E67" s="584"/>
      <c r="F67" s="755"/>
      <c r="G67" s="755"/>
      <c r="H67" s="755"/>
      <c r="I67" s="586"/>
      <c r="J67" s="586"/>
      <c r="K67" s="584"/>
      <c r="L67" s="586"/>
      <c r="M67" s="586"/>
      <c r="N67" s="586"/>
      <c r="O67" s="586"/>
      <c r="P67" s="586"/>
      <c r="Q67" s="586"/>
      <c r="R67" s="586"/>
      <c r="S67" s="586"/>
      <c r="T67" s="586"/>
      <c r="U67" s="586"/>
      <c r="V67" s="586"/>
      <c r="W67" s="586"/>
      <c r="X67" s="586"/>
      <c r="Y67" s="586"/>
      <c r="Z67" s="586"/>
      <c r="AA67" s="586"/>
    </row>
    <row r="68" ht="17.55" customHeight="1">
      <c r="A68" s="463"/>
      <c r="B68" s="463"/>
      <c r="C68" s="586"/>
      <c r="D68" s="68"/>
      <c r="E68" s="584"/>
      <c r="F68" s="755"/>
      <c r="G68" t="s" s="684">
        <v>412</v>
      </c>
      <c r="H68" s="756">
        <f>SUM(H5:H66)</f>
        <v>61</v>
      </c>
      <c r="I68" s="586"/>
      <c r="J68" s="586"/>
      <c r="K68" s="584"/>
      <c r="L68" s="586"/>
      <c r="M68" s="586"/>
      <c r="N68" s="586"/>
      <c r="O68" s="586"/>
      <c r="P68" s="586"/>
      <c r="Q68" s="586"/>
      <c r="R68" s="586"/>
      <c r="S68" s="586"/>
      <c r="T68" s="586"/>
      <c r="U68" s="586"/>
      <c r="V68" s="586"/>
      <c r="W68" s="586"/>
      <c r="X68" s="586"/>
      <c r="Y68" s="586"/>
      <c r="Z68" s="586"/>
      <c r="AA68" s="586"/>
    </row>
    <row r="69" ht="17.55" customHeight="1">
      <c r="A69" s="463"/>
      <c r="B69" s="463"/>
      <c r="C69" s="586"/>
      <c r="D69" s="68"/>
      <c r="E69" s="584"/>
      <c r="F69" s="755"/>
      <c r="G69" s="755"/>
      <c r="H69" s="755"/>
      <c r="I69" s="586"/>
      <c r="J69" s="586"/>
      <c r="K69" s="584"/>
      <c r="L69" s="586"/>
      <c r="M69" s="586"/>
      <c r="N69" s="586"/>
      <c r="O69" s="586"/>
      <c r="P69" s="586"/>
      <c r="Q69" s="586"/>
      <c r="R69" s="586"/>
      <c r="S69" s="586"/>
      <c r="T69" s="586"/>
      <c r="U69" s="586"/>
      <c r="V69" s="586"/>
      <c r="W69" s="586"/>
      <c r="X69" s="586"/>
      <c r="Y69" s="586"/>
      <c r="Z69" s="586"/>
      <c r="AA69" s="586"/>
    </row>
    <row r="70" ht="17.55" customHeight="1">
      <c r="A70" t="s" s="274">
        <v>413</v>
      </c>
      <c r="B70" t="s" s="684">
        <v>414</v>
      </c>
      <c r="C70" s="68"/>
      <c r="D70" s="68"/>
      <c r="E70" s="482">
        <f>MEDIAN(E5:E66)</f>
        <v>37</v>
      </c>
      <c r="F70" s="755"/>
      <c r="G70" s="755"/>
      <c r="H70" s="755"/>
      <c r="I70" s="586"/>
      <c r="J70" s="586"/>
      <c r="K70" s="584"/>
      <c r="L70" s="586"/>
      <c r="M70" s="586"/>
      <c r="N70" s="586"/>
      <c r="O70" s="586"/>
      <c r="P70" s="586"/>
      <c r="Q70" s="586"/>
      <c r="R70" s="586"/>
      <c r="S70" s="586"/>
      <c r="T70" s="586"/>
      <c r="U70" s="586"/>
      <c r="V70" s="586"/>
      <c r="W70" s="586"/>
      <c r="X70" s="586"/>
      <c r="Y70" s="586"/>
      <c r="Z70" s="586"/>
      <c r="AA70" s="586"/>
    </row>
    <row r="71" ht="14.7" customHeight="1">
      <c r="A71" s="68"/>
      <c r="B71" t="s" s="684">
        <v>415</v>
      </c>
      <c r="C71" s="68"/>
      <c r="D71" s="68"/>
      <c r="E71" s="753">
        <f>E70*100/76</f>
        <v>48.6842105263158</v>
      </c>
      <c r="F71" s="755"/>
      <c r="G71" t="s" s="757">
        <v>412</v>
      </c>
      <c r="H71" t="s" s="651">
        <v>101</v>
      </c>
      <c r="I71" s="586"/>
      <c r="J71" s="463"/>
      <c r="K71" s="463"/>
      <c r="L71" s="463"/>
      <c r="M71" s="463"/>
      <c r="N71" s="463"/>
      <c r="O71" s="463"/>
      <c r="P71" s="463"/>
      <c r="Q71" s="463"/>
      <c r="R71" s="463"/>
      <c r="S71" s="463"/>
      <c r="T71" s="463"/>
      <c r="U71" s="463"/>
      <c r="V71" s="463"/>
      <c r="W71" s="463"/>
      <c r="X71" s="463"/>
      <c r="Y71" s="463"/>
      <c r="Z71" s="463"/>
      <c r="AA71" s="463"/>
    </row>
    <row r="72" ht="17.55" customHeight="1">
      <c r="A72" s="68"/>
      <c r="B72" s="463"/>
      <c r="C72" s="463"/>
      <c r="D72" s="463"/>
      <c r="E72" s="463"/>
      <c r="F72" s="754"/>
      <c r="G72" s="462">
        <f>SUM(H66,H35:H39,H18:H23)</f>
        <v>12</v>
      </c>
      <c r="H72" s="465">
        <f>G72*100/$H$68</f>
        <v>19.672131147541</v>
      </c>
      <c r="I72" s="586"/>
      <c r="J72" s="465"/>
      <c r="K72" s="465"/>
      <c r="L72" s="465"/>
      <c r="M72" s="465"/>
      <c r="N72" s="465"/>
      <c r="O72" s="465"/>
      <c r="P72" s="465"/>
      <c r="Q72" s="465"/>
      <c r="R72" s="465"/>
      <c r="S72" s="465"/>
      <c r="T72" s="465"/>
      <c r="U72" s="465"/>
      <c r="V72" s="465"/>
      <c r="W72" s="465"/>
      <c r="X72" s="465"/>
      <c r="Y72" s="465"/>
      <c r="Z72" s="465"/>
      <c r="AA72" s="465"/>
    </row>
    <row r="73" ht="17.55" customHeight="1">
      <c r="A73" s="68"/>
      <c r="B73" s="463"/>
      <c r="C73" s="463"/>
      <c r="D73" s="463"/>
      <c r="E73" s="463"/>
      <c r="F73" s="751"/>
      <c r="G73" s="462">
        <f>SUM(H59:H65,H47:H56,H26:H34,H7:H17)</f>
        <v>36</v>
      </c>
      <c r="H73" s="465">
        <f>G73*100/$H$68</f>
        <v>59.016393442623</v>
      </c>
      <c r="I73" s="465"/>
      <c r="J73" s="465"/>
      <c r="K73" s="465"/>
      <c r="L73" s="465"/>
      <c r="M73" s="465"/>
      <c r="N73" s="465"/>
      <c r="O73" s="465"/>
      <c r="P73" s="465"/>
      <c r="Q73" s="465"/>
      <c r="R73" s="465"/>
      <c r="S73" s="465"/>
      <c r="T73" s="465"/>
      <c r="U73" s="465"/>
      <c r="V73" s="465"/>
      <c r="W73" s="465"/>
      <c r="X73" s="465"/>
      <c r="Y73" s="465"/>
      <c r="Z73" s="465"/>
      <c r="AA73" s="465"/>
    </row>
    <row r="74" ht="17.55" customHeight="1">
      <c r="A74" s="68"/>
      <c r="B74" s="463"/>
      <c r="C74" s="463"/>
      <c r="D74" s="463"/>
      <c r="E74" s="463"/>
      <c r="F74" s="749"/>
      <c r="G74" s="462">
        <f>SUM(H57:H58,H40:H46,H24:H25,H5:H6)</f>
        <v>13</v>
      </c>
      <c r="H74" s="465">
        <f>G74*100/$H$68</f>
        <v>21.3114754098361</v>
      </c>
      <c r="I74" s="465"/>
      <c r="J74" s="465"/>
      <c r="K74" s="465"/>
      <c r="L74" s="465"/>
      <c r="M74" s="465"/>
      <c r="N74" s="465"/>
      <c r="O74" s="465"/>
      <c r="P74" s="465"/>
      <c r="Q74" s="465"/>
      <c r="R74" s="465"/>
      <c r="S74" s="465"/>
      <c r="T74" s="465"/>
      <c r="U74" s="465"/>
      <c r="V74" s="465"/>
      <c r="W74" s="465"/>
      <c r="X74" s="465"/>
      <c r="Y74" s="465"/>
      <c r="Z74" s="465"/>
      <c r="AA74" s="465"/>
    </row>
    <row r="75" ht="17.55" customHeight="1">
      <c r="A75" s="463"/>
      <c r="B75" s="463"/>
      <c r="C75" s="463"/>
      <c r="D75" s="463"/>
      <c r="E75" s="463"/>
      <c r="F75" t="s" s="651">
        <v>416</v>
      </c>
      <c r="G75" s="462">
        <f>SUM(H5:H9,H24:H30,H40:H50,H57:H61)</f>
        <v>27</v>
      </c>
      <c r="H75" s="465">
        <f>G75*100/$H$68</f>
        <v>44.2622950819672</v>
      </c>
      <c r="I75" s="463"/>
      <c r="J75" s="463"/>
      <c r="K75" s="463"/>
      <c r="L75" s="463"/>
      <c r="M75" s="463"/>
      <c r="N75" s="463"/>
      <c r="O75" s="463"/>
      <c r="P75" s="463"/>
      <c r="Q75" s="463"/>
      <c r="R75" s="463"/>
      <c r="S75" s="463"/>
      <c r="T75" s="463"/>
      <c r="U75" s="463"/>
      <c r="V75" s="463"/>
      <c r="W75" s="463"/>
      <c r="X75" s="463"/>
      <c r="Y75" s="463"/>
      <c r="Z75" s="463"/>
      <c r="AA75" s="463"/>
    </row>
    <row r="76" ht="17.55" customHeight="1">
      <c r="A76" s="463"/>
      <c r="B76" s="463"/>
      <c r="C76" s="463"/>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row>
    <row r="77" ht="17.55" customHeight="1">
      <c r="A77" s="463"/>
      <c r="B77" s="463"/>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row>
    <row r="78" ht="17.55" customHeight="1">
      <c r="A78" s="463"/>
      <c r="B78" s="463"/>
      <c r="C78" s="463"/>
      <c r="D78" s="463"/>
      <c r="E78" s="463"/>
      <c r="F78" s="463"/>
      <c r="G78" s="463"/>
      <c r="H78" s="463"/>
      <c r="I78" s="463"/>
      <c r="J78" s="463"/>
      <c r="K78" s="463"/>
      <c r="L78" s="463"/>
      <c r="M78" s="463"/>
      <c r="N78" s="463"/>
      <c r="O78" s="463"/>
      <c r="P78" s="463"/>
      <c r="Q78" s="463"/>
      <c r="R78" s="463"/>
      <c r="S78" s="463"/>
      <c r="T78" s="463"/>
      <c r="U78" s="463"/>
      <c r="V78" s="463"/>
      <c r="W78" s="463"/>
      <c r="X78" s="463"/>
      <c r="Y78" s="463"/>
      <c r="Z78" s="463"/>
      <c r="AA78" s="463"/>
    </row>
    <row r="79" ht="17.55" customHeight="1">
      <c r="A79" s="463"/>
      <c r="B79" s="463"/>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row>
    <row r="80" ht="17.55" customHeight="1">
      <c r="A80" s="463"/>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row>
    <row r="81" ht="17.55" customHeight="1">
      <c r="A81" s="463"/>
      <c r="B81" s="463"/>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row>
    <row r="82" ht="17.55" customHeight="1">
      <c r="A82" s="463"/>
      <c r="B82" s="463"/>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row>
    <row r="83" ht="17.55" customHeight="1">
      <c r="A83" s="463"/>
      <c r="B83" s="463"/>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row>
    <row r="84" ht="17.55" customHeight="1">
      <c r="A84" s="463"/>
      <c r="B84" s="463"/>
      <c r="C84" s="463"/>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row>
    <row r="85" ht="17.55" customHeight="1">
      <c r="A85" s="463"/>
      <c r="B85" s="463"/>
      <c r="C85" s="463"/>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row>
    <row r="86" ht="17.55" customHeight="1">
      <c r="A86" s="463"/>
      <c r="B86" s="463"/>
      <c r="C86" s="463"/>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row>
    <row r="87" ht="17.55" customHeight="1">
      <c r="A87" s="463"/>
      <c r="B87" s="463"/>
      <c r="C87" s="463"/>
      <c r="D87" s="463"/>
      <c r="E87" s="463"/>
      <c r="F87" s="463"/>
      <c r="G87" s="463"/>
      <c r="H87" s="463"/>
      <c r="I87" s="463"/>
      <c r="J87" s="463"/>
      <c r="K87" s="463"/>
      <c r="L87" s="463"/>
      <c r="M87" s="463"/>
      <c r="N87" s="463"/>
      <c r="O87" s="463"/>
      <c r="P87" s="463"/>
      <c r="Q87" s="463"/>
      <c r="R87" s="463"/>
      <c r="S87" s="463"/>
      <c r="T87" s="463"/>
      <c r="U87" s="463"/>
      <c r="V87" s="463"/>
      <c r="W87" s="463"/>
      <c r="X87" s="463"/>
      <c r="Y87" s="463"/>
      <c r="Z87" s="463"/>
      <c r="AA87" s="463"/>
    </row>
    <row r="88" ht="17.55" customHeight="1">
      <c r="A88" s="463"/>
      <c r="B88" s="463"/>
      <c r="C88" s="463"/>
      <c r="D88" s="463"/>
      <c r="E88" s="463"/>
      <c r="F88" s="463"/>
      <c r="G88" s="463"/>
      <c r="H88" s="463"/>
      <c r="I88" s="463"/>
      <c r="J88" s="463"/>
      <c r="K88" s="463"/>
      <c r="L88" s="463"/>
      <c r="M88" s="463"/>
      <c r="N88" s="463"/>
      <c r="O88" s="463"/>
      <c r="P88" s="463"/>
      <c r="Q88" s="463"/>
      <c r="R88" s="463"/>
      <c r="S88" s="463"/>
      <c r="T88" s="463"/>
      <c r="U88" s="463"/>
      <c r="V88" s="463"/>
      <c r="W88" s="463"/>
      <c r="X88" s="463"/>
      <c r="Y88" s="463"/>
      <c r="Z88" s="463"/>
      <c r="AA88" s="463"/>
    </row>
    <row r="89" ht="17.55" customHeight="1">
      <c r="A89" s="463"/>
      <c r="B89" s="463"/>
      <c r="C89" s="463"/>
      <c r="D89" s="463"/>
      <c r="E89" s="463"/>
      <c r="F89" s="463"/>
      <c r="G89" s="463"/>
      <c r="H89" s="463"/>
      <c r="I89" s="463"/>
      <c r="J89" s="463"/>
      <c r="K89" s="463"/>
      <c r="L89" s="463"/>
      <c r="M89" s="463"/>
      <c r="N89" s="463"/>
      <c r="O89" s="463"/>
      <c r="P89" s="463"/>
      <c r="Q89" s="463"/>
      <c r="R89" s="463"/>
      <c r="S89" s="463"/>
      <c r="T89" s="463"/>
      <c r="U89" s="463"/>
      <c r="V89" s="463"/>
      <c r="W89" s="463"/>
      <c r="X89" s="463"/>
      <c r="Y89" s="463"/>
      <c r="Z89" s="463"/>
      <c r="AA89" s="463"/>
    </row>
    <row r="90" ht="17.55" customHeight="1">
      <c r="A90" s="463"/>
      <c r="B90" s="463"/>
      <c r="C90" s="463"/>
      <c r="D90" s="463"/>
      <c r="E90" s="463"/>
      <c r="F90" s="463"/>
      <c r="G90" s="463"/>
      <c r="H90" s="463"/>
      <c r="I90" s="463"/>
      <c r="J90" s="463"/>
      <c r="K90" s="463"/>
      <c r="L90" s="463"/>
      <c r="M90" s="463"/>
      <c r="N90" s="463"/>
      <c r="O90" s="463"/>
      <c r="P90" s="463"/>
      <c r="Q90" s="463"/>
      <c r="R90" s="463"/>
      <c r="S90" s="463"/>
      <c r="T90" s="463"/>
      <c r="U90" s="463"/>
      <c r="V90" s="463"/>
      <c r="W90" s="463"/>
      <c r="X90" s="463"/>
      <c r="Y90" s="463"/>
      <c r="Z90" s="463"/>
      <c r="AA90" s="463"/>
    </row>
    <row r="91" ht="17.55" customHeight="1">
      <c r="A91" s="463"/>
      <c r="B91" s="463"/>
      <c r="C91" s="463"/>
      <c r="D91" s="463"/>
      <c r="E91" s="463"/>
      <c r="F91" s="463"/>
      <c r="G91" s="463"/>
      <c r="H91" s="463"/>
      <c r="I91" s="463"/>
      <c r="J91" s="463"/>
      <c r="K91" s="463"/>
      <c r="L91" s="463"/>
      <c r="M91" s="463"/>
      <c r="N91" s="463"/>
      <c r="O91" s="463"/>
      <c r="P91" s="463"/>
      <c r="Q91" s="463"/>
      <c r="R91" s="463"/>
      <c r="S91" s="463"/>
      <c r="T91" s="463"/>
      <c r="U91" s="463"/>
      <c r="V91" s="463"/>
      <c r="W91" s="463"/>
      <c r="X91" s="463"/>
      <c r="Y91" s="463"/>
      <c r="Z91" s="463"/>
      <c r="AA91" s="463"/>
    </row>
    <row r="92" ht="17.55" customHeight="1">
      <c r="A92" s="463"/>
      <c r="B92" s="463"/>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row>
    <row r="93" ht="17.55" customHeight="1">
      <c r="A93" s="463"/>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row>
    <row r="94" ht="17.55" customHeight="1">
      <c r="A94" s="463"/>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row>
    <row r="95" ht="17.55" customHeight="1">
      <c r="A95" s="463"/>
      <c r="B95" s="463"/>
      <c r="C95" s="463"/>
      <c r="D95" s="463"/>
      <c r="E95" s="463"/>
      <c r="F95" s="463"/>
      <c r="G95" s="463"/>
      <c r="H95" s="463"/>
      <c r="I95" s="463"/>
      <c r="J95" s="463"/>
      <c r="K95" s="463"/>
      <c r="L95" s="463"/>
      <c r="M95" s="463"/>
      <c r="N95" s="463"/>
      <c r="O95" s="463"/>
      <c r="P95" s="463"/>
      <c r="Q95" s="463"/>
      <c r="R95" s="463"/>
      <c r="S95" s="463"/>
      <c r="T95" s="463"/>
      <c r="U95" s="463"/>
      <c r="V95" s="463"/>
      <c r="W95" s="463"/>
      <c r="X95" s="463"/>
      <c r="Y95" s="463"/>
      <c r="Z95" s="463"/>
      <c r="AA95" s="463"/>
    </row>
    <row r="96" ht="17.55" customHeight="1">
      <c r="A96" s="463"/>
      <c r="B96" s="463"/>
      <c r="C96" s="463"/>
      <c r="D96" s="463"/>
      <c r="E96" s="463"/>
      <c r="F96" s="463"/>
      <c r="G96" s="463"/>
      <c r="H96" s="463"/>
      <c r="I96" s="463"/>
      <c r="J96" s="463"/>
      <c r="K96" s="463"/>
      <c r="L96" s="463"/>
      <c r="M96" s="463"/>
      <c r="N96" s="463"/>
      <c r="O96" s="463"/>
      <c r="P96" s="463"/>
      <c r="Q96" s="463"/>
      <c r="R96" s="463"/>
      <c r="S96" s="463"/>
      <c r="T96" s="463"/>
      <c r="U96" s="463"/>
      <c r="V96" s="463"/>
      <c r="W96" s="463"/>
      <c r="X96" s="463"/>
      <c r="Y96" s="463"/>
      <c r="Z96" s="463"/>
      <c r="AA96" s="463"/>
    </row>
    <row r="97" ht="17.55" customHeight="1">
      <c r="A97" s="463"/>
      <c r="B97" s="463"/>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row>
    <row r="98" ht="17.55" customHeight="1">
      <c r="A98" s="463"/>
      <c r="B98" s="463"/>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row>
    <row r="99" ht="17.55" customHeight="1">
      <c r="A99" s="463"/>
      <c r="B99" s="463"/>
      <c r="C99" s="463"/>
      <c r="D99" s="463"/>
      <c r="E99" s="463"/>
      <c r="F99" s="463"/>
      <c r="G99" s="463"/>
      <c r="H99" s="463"/>
      <c r="I99" s="463"/>
      <c r="J99" s="463"/>
      <c r="K99" s="463"/>
      <c r="L99" s="463"/>
      <c r="M99" s="463"/>
      <c r="N99" s="463"/>
      <c r="O99" s="463"/>
      <c r="P99" s="463"/>
      <c r="Q99" s="463"/>
      <c r="R99" s="463"/>
      <c r="S99" s="463"/>
      <c r="T99" s="463"/>
      <c r="U99" s="463"/>
      <c r="V99" s="463"/>
      <c r="W99" s="463"/>
      <c r="X99" s="463"/>
      <c r="Y99" s="463"/>
      <c r="Z99" s="463"/>
      <c r="AA99" s="463"/>
    </row>
    <row r="100" ht="17.55" customHeight="1">
      <c r="A100" s="463"/>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row>
    <row r="101" ht="17.55" customHeight="1">
      <c r="A101" s="463"/>
      <c r="B101" s="463"/>
      <c r="C101" s="463"/>
      <c r="D101" s="463"/>
      <c r="E101" s="463"/>
      <c r="F101" s="463"/>
      <c r="G101" s="463"/>
      <c r="H101" s="463"/>
      <c r="I101" s="463"/>
      <c r="J101" s="463"/>
      <c r="K101" s="463"/>
      <c r="L101" s="463"/>
      <c r="M101" s="463"/>
      <c r="N101" s="463"/>
      <c r="O101" s="463"/>
      <c r="P101" s="463"/>
      <c r="Q101" s="463"/>
      <c r="R101" s="463"/>
      <c r="S101" s="463"/>
      <c r="T101" s="463"/>
      <c r="U101" s="463"/>
      <c r="V101" s="463"/>
      <c r="W101" s="463"/>
      <c r="X101" s="463"/>
      <c r="Y101" s="463"/>
      <c r="Z101" s="463"/>
      <c r="AA101" s="463"/>
    </row>
    <row r="102" ht="17.55" customHeight="1">
      <c r="A102" s="463"/>
      <c r="B102" s="463"/>
      <c r="C102" s="463"/>
      <c r="D102" s="463"/>
      <c r="E102" s="463"/>
      <c r="F102" s="463"/>
      <c r="G102" s="463"/>
      <c r="H102" s="463"/>
      <c r="I102" s="463"/>
      <c r="J102" s="463"/>
      <c r="K102" s="463"/>
      <c r="L102" s="463"/>
      <c r="M102" s="463"/>
      <c r="N102" s="463"/>
      <c r="O102" s="463"/>
      <c r="P102" s="463"/>
      <c r="Q102" s="463"/>
      <c r="R102" s="463"/>
      <c r="S102" s="463"/>
      <c r="T102" s="463"/>
      <c r="U102" s="463"/>
      <c r="V102" s="463"/>
      <c r="W102" s="463"/>
      <c r="X102" s="463"/>
      <c r="Y102" s="463"/>
      <c r="Z102" s="463"/>
      <c r="AA102" s="463"/>
    </row>
    <row r="103" ht="17.55" customHeight="1">
      <c r="A103" s="463"/>
      <c r="B103" s="463"/>
      <c r="C103" s="463"/>
      <c r="D103" s="463"/>
      <c r="E103" s="463"/>
      <c r="F103" s="463"/>
      <c r="G103" s="463"/>
      <c r="H103" s="463"/>
      <c r="I103" s="463"/>
      <c r="J103" s="463"/>
      <c r="K103" s="463"/>
      <c r="L103" s="463"/>
      <c r="M103" s="463"/>
      <c r="N103" s="463"/>
      <c r="O103" s="463"/>
      <c r="P103" s="463"/>
      <c r="Q103" s="463"/>
      <c r="R103" s="463"/>
      <c r="S103" s="463"/>
      <c r="T103" s="463"/>
      <c r="U103" s="463"/>
      <c r="V103" s="463"/>
      <c r="W103" s="463"/>
      <c r="X103" s="463"/>
      <c r="Y103" s="463"/>
      <c r="Z103" s="463"/>
      <c r="AA103" s="463"/>
    </row>
    <row r="104" ht="17.55" customHeight="1">
      <c r="A104" s="463"/>
      <c r="B104" s="463"/>
      <c r="C104" s="463"/>
      <c r="D104" s="463"/>
      <c r="E104" s="463"/>
      <c r="F104" s="463"/>
      <c r="G104" s="463"/>
      <c r="H104" s="463"/>
      <c r="I104" s="463"/>
      <c r="J104" s="463"/>
      <c r="K104" s="463"/>
      <c r="L104" s="463"/>
      <c r="M104" s="463"/>
      <c r="N104" s="463"/>
      <c r="O104" s="463"/>
      <c r="P104" s="463"/>
      <c r="Q104" s="463"/>
      <c r="R104" s="463"/>
      <c r="S104" s="463"/>
      <c r="T104" s="463"/>
      <c r="U104" s="463"/>
      <c r="V104" s="463"/>
      <c r="W104" s="463"/>
      <c r="X104" s="463"/>
      <c r="Y104" s="463"/>
      <c r="Z104" s="463"/>
      <c r="AA104" s="463"/>
    </row>
    <row r="105" ht="17.55" customHeight="1">
      <c r="A105" s="463"/>
      <c r="B105" s="463"/>
      <c r="C105" s="463"/>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row>
    <row r="106" ht="17.55" customHeight="1">
      <c r="A106" s="463"/>
      <c r="B106" s="463"/>
      <c r="C106" s="463"/>
      <c r="D106" s="463"/>
      <c r="E106" s="463"/>
      <c r="F106" s="463"/>
      <c r="G106" s="463"/>
      <c r="H106" s="463"/>
      <c r="I106" s="463"/>
      <c r="J106" s="463"/>
      <c r="K106" s="463"/>
      <c r="L106" s="463"/>
      <c r="M106" s="463"/>
      <c r="N106" s="463"/>
      <c r="O106" s="463"/>
      <c r="P106" s="463"/>
      <c r="Q106" s="463"/>
      <c r="R106" s="463"/>
      <c r="S106" s="463"/>
      <c r="T106" s="463"/>
      <c r="U106" s="463"/>
      <c r="V106" s="463"/>
      <c r="W106" s="463"/>
      <c r="X106" s="463"/>
      <c r="Y106" s="463"/>
      <c r="Z106" s="463"/>
      <c r="AA106" s="463"/>
    </row>
    <row r="107" ht="17.55" customHeight="1">
      <c r="A107" s="463"/>
      <c r="B107" s="463"/>
      <c r="C107" s="463"/>
      <c r="D107" s="463"/>
      <c r="E107" s="463"/>
      <c r="F107" s="463"/>
      <c r="G107" s="463"/>
      <c r="H107" s="463"/>
      <c r="I107" s="463"/>
      <c r="J107" s="463"/>
      <c r="K107" s="463"/>
      <c r="L107" s="463"/>
      <c r="M107" s="463"/>
      <c r="N107" s="463"/>
      <c r="O107" s="463"/>
      <c r="P107" s="463"/>
      <c r="Q107" s="463"/>
      <c r="R107" s="463"/>
      <c r="S107" s="463"/>
      <c r="T107" s="463"/>
      <c r="U107" s="463"/>
      <c r="V107" s="463"/>
      <c r="W107" s="463"/>
      <c r="X107" s="463"/>
      <c r="Y107" s="463"/>
      <c r="Z107" s="463"/>
      <c r="AA107" s="463"/>
    </row>
    <row r="108" ht="17.55" customHeight="1">
      <c r="A108" s="463"/>
      <c r="B108" s="463"/>
      <c r="C108" s="463"/>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row>
    <row r="109" ht="17.55" customHeight="1">
      <c r="A109" s="463"/>
      <c r="B109" s="463"/>
      <c r="C109" s="463"/>
      <c r="D109" s="463"/>
      <c r="E109" s="463"/>
      <c r="F109" s="463"/>
      <c r="G109" s="463"/>
      <c r="H109" s="463"/>
      <c r="I109" s="463"/>
      <c r="J109" s="463"/>
      <c r="K109" s="463"/>
      <c r="L109" s="463"/>
      <c r="M109" s="463"/>
      <c r="N109" s="463"/>
      <c r="O109" s="463"/>
      <c r="P109" s="463"/>
      <c r="Q109" s="463"/>
      <c r="R109" s="463"/>
      <c r="S109" s="463"/>
      <c r="T109" s="463"/>
      <c r="U109" s="463"/>
      <c r="V109" s="463"/>
      <c r="W109" s="463"/>
      <c r="X109" s="463"/>
      <c r="Y109" s="463"/>
      <c r="Z109" s="463"/>
      <c r="AA109" s="463"/>
    </row>
    <row r="110" ht="17.55" customHeight="1">
      <c r="A110" s="463"/>
      <c r="B110" s="463"/>
      <c r="C110" s="463"/>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row>
    <row r="111" ht="17.55" customHeight="1">
      <c r="A111" s="463"/>
      <c r="B111" s="463"/>
      <c r="C111" s="463"/>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row>
    <row r="112" ht="17.55" customHeight="1">
      <c r="A112" s="463"/>
      <c r="B112" s="463"/>
      <c r="C112" s="463"/>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row>
    <row r="113" ht="17.55" customHeight="1">
      <c r="A113" s="463"/>
      <c r="B113" s="463"/>
      <c r="C113" s="463"/>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row>
    <row r="114" ht="17.55" customHeight="1">
      <c r="A114" s="463"/>
      <c r="B114" s="463"/>
      <c r="C114" s="463"/>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row>
    <row r="115" ht="17.55" customHeight="1">
      <c r="A115" s="463"/>
      <c r="B115" s="463"/>
      <c r="C115" s="463"/>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row>
    <row r="116" ht="17.55" customHeight="1">
      <c r="A116" s="463"/>
      <c r="B116" s="463"/>
      <c r="C116" s="463"/>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row>
    <row r="117" ht="17.55" customHeight="1">
      <c r="A117" s="463"/>
      <c r="B117" s="463"/>
      <c r="C117" s="463"/>
      <c r="D117" s="463"/>
      <c r="E117" s="463"/>
      <c r="F117" s="463"/>
      <c r="G117" s="463"/>
      <c r="H117" s="463"/>
      <c r="I117" s="463"/>
      <c r="J117" s="463"/>
      <c r="K117" s="463"/>
      <c r="L117" s="463"/>
      <c r="M117" s="463"/>
      <c r="N117" s="463"/>
      <c r="O117" s="463"/>
      <c r="P117" s="463"/>
      <c r="Q117" s="463"/>
      <c r="R117" s="463"/>
      <c r="S117" s="463"/>
      <c r="T117" s="463"/>
      <c r="U117" s="463"/>
      <c r="V117" s="463"/>
      <c r="W117" s="463"/>
      <c r="X117" s="463"/>
      <c r="Y117" s="463"/>
      <c r="Z117" s="463"/>
      <c r="AA117" s="463"/>
    </row>
    <row r="118" ht="17.55" customHeight="1">
      <c r="A118" s="463"/>
      <c r="B118" s="463"/>
      <c r="C118" s="463"/>
      <c r="D118" s="463"/>
      <c r="E118" s="463"/>
      <c r="F118" s="463"/>
      <c r="G118" s="463"/>
      <c r="H118" s="463"/>
      <c r="I118" s="463"/>
      <c r="J118" s="463"/>
      <c r="K118" s="463"/>
      <c r="L118" s="463"/>
      <c r="M118" s="463"/>
      <c r="N118" s="463"/>
      <c r="O118" s="463"/>
      <c r="P118" s="463"/>
      <c r="Q118" s="463"/>
      <c r="R118" s="463"/>
      <c r="S118" s="463"/>
      <c r="T118" s="463"/>
      <c r="U118" s="463"/>
      <c r="V118" s="463"/>
      <c r="W118" s="463"/>
      <c r="X118" s="463"/>
      <c r="Y118" s="463"/>
      <c r="Z118" s="463"/>
      <c r="AA118" s="463"/>
    </row>
    <row r="119" ht="17.55" customHeight="1">
      <c r="A119" s="463"/>
      <c r="B119" s="463"/>
      <c r="C119" s="463"/>
      <c r="D119" s="463"/>
      <c r="E119" s="463"/>
      <c r="F119" s="463"/>
      <c r="G119" s="463"/>
      <c r="H119" s="463"/>
      <c r="I119" s="463"/>
      <c r="J119" s="463"/>
      <c r="K119" s="463"/>
      <c r="L119" s="463"/>
      <c r="M119" s="463"/>
      <c r="N119" s="463"/>
      <c r="O119" s="463"/>
      <c r="P119" s="463"/>
      <c r="Q119" s="463"/>
      <c r="R119" s="463"/>
      <c r="S119" s="463"/>
      <c r="T119" s="463"/>
      <c r="U119" s="463"/>
      <c r="V119" s="463"/>
      <c r="W119" s="463"/>
      <c r="X119" s="463"/>
      <c r="Y119" s="463"/>
      <c r="Z119" s="463"/>
      <c r="AA119" s="463"/>
    </row>
    <row r="120" ht="17.55" customHeight="1">
      <c r="A120" s="463"/>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row>
    <row r="121" ht="17.55" customHeight="1">
      <c r="A121" s="463"/>
      <c r="B121" s="463"/>
      <c r="C121" s="463"/>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row>
    <row r="122" ht="17.55" customHeight="1">
      <c r="A122" s="463"/>
      <c r="B122" s="463"/>
      <c r="C122" s="463"/>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row>
    <row r="123" ht="17.55" customHeight="1">
      <c r="A123" s="463"/>
      <c r="B123" s="463"/>
      <c r="C123" s="463"/>
      <c r="D123" s="463"/>
      <c r="E123" s="463"/>
      <c r="F123" s="463"/>
      <c r="G123" s="463"/>
      <c r="H123" s="463"/>
      <c r="I123" s="463"/>
      <c r="J123" s="463"/>
      <c r="K123" s="463"/>
      <c r="L123" s="463"/>
      <c r="M123" s="463"/>
      <c r="N123" s="463"/>
      <c r="O123" s="463"/>
      <c r="P123" s="463"/>
      <c r="Q123" s="463"/>
      <c r="R123" s="463"/>
      <c r="S123" s="463"/>
      <c r="T123" s="463"/>
      <c r="U123" s="463"/>
      <c r="V123" s="463"/>
      <c r="W123" s="463"/>
      <c r="X123" s="463"/>
      <c r="Y123" s="463"/>
      <c r="Z123" s="463"/>
      <c r="AA123" s="463"/>
    </row>
    <row r="124" ht="17.55" customHeight="1">
      <c r="A124" s="463"/>
      <c r="B124" s="463"/>
      <c r="C124" s="463"/>
      <c r="D124" s="463"/>
      <c r="E124" s="463"/>
      <c r="F124" s="463"/>
      <c r="G124" s="463"/>
      <c r="H124" s="463"/>
      <c r="I124" s="463"/>
      <c r="J124" s="463"/>
      <c r="K124" s="463"/>
      <c r="L124" s="463"/>
      <c r="M124" s="463"/>
      <c r="N124" s="463"/>
      <c r="O124" s="463"/>
      <c r="P124" s="463"/>
      <c r="Q124" s="463"/>
      <c r="R124" s="463"/>
      <c r="S124" s="463"/>
      <c r="T124" s="463"/>
      <c r="U124" s="463"/>
      <c r="V124" s="463"/>
      <c r="W124" s="463"/>
      <c r="X124" s="463"/>
      <c r="Y124" s="463"/>
      <c r="Z124" s="463"/>
      <c r="AA124" s="463"/>
    </row>
    <row r="125" ht="17.55" customHeight="1">
      <c r="A125" s="463"/>
      <c r="B125" s="463"/>
      <c r="C125" s="463"/>
      <c r="D125" s="463"/>
      <c r="E125" s="463"/>
      <c r="F125" s="463"/>
      <c r="G125" s="463"/>
      <c r="H125" s="463"/>
      <c r="I125" s="463"/>
      <c r="J125" s="463"/>
      <c r="K125" s="463"/>
      <c r="L125" s="463"/>
      <c r="M125" s="463"/>
      <c r="N125" s="463"/>
      <c r="O125" s="463"/>
      <c r="P125" s="463"/>
      <c r="Q125" s="463"/>
      <c r="R125" s="463"/>
      <c r="S125" s="463"/>
      <c r="T125" s="463"/>
      <c r="U125" s="463"/>
      <c r="V125" s="463"/>
      <c r="W125" s="463"/>
      <c r="X125" s="463"/>
      <c r="Y125" s="463"/>
      <c r="Z125" s="463"/>
      <c r="AA125" s="463"/>
    </row>
    <row r="126" ht="17.55" customHeight="1">
      <c r="A126" s="463"/>
      <c r="B126" s="463"/>
      <c r="C126" s="463"/>
      <c r="D126" s="463"/>
      <c r="E126" s="463"/>
      <c r="F126" s="463"/>
      <c r="G126" s="463"/>
      <c r="H126" s="463"/>
      <c r="I126" s="463"/>
      <c r="J126" s="463"/>
      <c r="K126" s="463"/>
      <c r="L126" s="463"/>
      <c r="M126" s="463"/>
      <c r="N126" s="463"/>
      <c r="O126" s="463"/>
      <c r="P126" s="463"/>
      <c r="Q126" s="463"/>
      <c r="R126" s="463"/>
      <c r="S126" s="463"/>
      <c r="T126" s="463"/>
      <c r="U126" s="463"/>
      <c r="V126" s="463"/>
      <c r="W126" s="463"/>
      <c r="X126" s="463"/>
      <c r="Y126" s="463"/>
      <c r="Z126" s="463"/>
      <c r="AA126" s="463"/>
    </row>
    <row r="127" ht="17.55" customHeight="1">
      <c r="A127" s="463"/>
      <c r="B127" s="463"/>
      <c r="C127" s="463"/>
      <c r="D127" s="463"/>
      <c r="E127" s="463"/>
      <c r="F127" s="463"/>
      <c r="G127" s="463"/>
      <c r="H127" s="463"/>
      <c r="I127" s="463"/>
      <c r="J127" s="463"/>
      <c r="K127" s="463"/>
      <c r="L127" s="463"/>
      <c r="M127" s="463"/>
      <c r="N127" s="463"/>
      <c r="O127" s="463"/>
      <c r="P127" s="463"/>
      <c r="Q127" s="463"/>
      <c r="R127" s="463"/>
      <c r="S127" s="463"/>
      <c r="T127" s="463"/>
      <c r="U127" s="463"/>
      <c r="V127" s="463"/>
      <c r="W127" s="463"/>
      <c r="X127" s="463"/>
      <c r="Y127" s="463"/>
      <c r="Z127" s="463"/>
      <c r="AA127" s="463"/>
    </row>
    <row r="128" ht="17.55" customHeight="1">
      <c r="A128" s="463"/>
      <c r="B128" s="463"/>
      <c r="C128" s="463"/>
      <c r="D128" s="463"/>
      <c r="E128" s="463"/>
      <c r="F128" s="463"/>
      <c r="G128" s="463"/>
      <c r="H128" s="463"/>
      <c r="I128" s="463"/>
      <c r="J128" s="463"/>
      <c r="K128" s="463"/>
      <c r="L128" s="463"/>
      <c r="M128" s="463"/>
      <c r="N128" s="463"/>
      <c r="O128" s="463"/>
      <c r="P128" s="463"/>
      <c r="Q128" s="463"/>
      <c r="R128" s="463"/>
      <c r="S128" s="463"/>
      <c r="T128" s="463"/>
      <c r="U128" s="463"/>
      <c r="V128" s="463"/>
      <c r="W128" s="463"/>
      <c r="X128" s="463"/>
      <c r="Y128" s="463"/>
      <c r="Z128" s="463"/>
      <c r="AA128" s="463"/>
    </row>
    <row r="129" ht="17.55" customHeight="1">
      <c r="A129" s="463"/>
      <c r="B129" s="463"/>
      <c r="C129" s="463"/>
      <c r="D129" s="463"/>
      <c r="E129" s="463"/>
      <c r="F129" s="463"/>
      <c r="G129" s="463"/>
      <c r="H129" s="463"/>
      <c r="I129" s="463"/>
      <c r="J129" s="463"/>
      <c r="K129" s="463"/>
      <c r="L129" s="463"/>
      <c r="M129" s="463"/>
      <c r="N129" s="463"/>
      <c r="O129" s="463"/>
      <c r="P129" s="463"/>
      <c r="Q129" s="463"/>
      <c r="R129" s="463"/>
      <c r="S129" s="463"/>
      <c r="T129" s="463"/>
      <c r="U129" s="463"/>
      <c r="V129" s="463"/>
      <c r="W129" s="463"/>
      <c r="X129" s="463"/>
      <c r="Y129" s="463"/>
      <c r="Z129" s="463"/>
      <c r="AA129" s="463"/>
    </row>
    <row r="130" ht="17.55" customHeight="1">
      <c r="A130" s="463"/>
      <c r="B130" s="463"/>
      <c r="C130" s="463"/>
      <c r="D130" s="463"/>
      <c r="E130" s="463"/>
      <c r="F130" s="463"/>
      <c r="G130" s="463"/>
      <c r="H130" s="463"/>
      <c r="I130" s="463"/>
      <c r="J130" s="463"/>
      <c r="K130" s="463"/>
      <c r="L130" s="463"/>
      <c r="M130" s="463"/>
      <c r="N130" s="463"/>
      <c r="O130" s="463"/>
      <c r="P130" s="463"/>
      <c r="Q130" s="463"/>
      <c r="R130" s="463"/>
      <c r="S130" s="463"/>
      <c r="T130" s="463"/>
      <c r="U130" s="463"/>
      <c r="V130" s="463"/>
      <c r="W130" s="463"/>
      <c r="X130" s="463"/>
      <c r="Y130" s="463"/>
      <c r="Z130" s="463"/>
      <c r="AA130" s="463"/>
    </row>
    <row r="131" ht="17.55" customHeight="1">
      <c r="A131" s="463"/>
      <c r="B131" s="463"/>
      <c r="C131" s="463"/>
      <c r="D131" s="463"/>
      <c r="E131" s="463"/>
      <c r="F131" s="463"/>
      <c r="G131" s="463"/>
      <c r="H131" s="463"/>
      <c r="I131" s="463"/>
      <c r="J131" s="463"/>
      <c r="K131" s="463"/>
      <c r="L131" s="463"/>
      <c r="M131" s="463"/>
      <c r="N131" s="463"/>
      <c r="O131" s="463"/>
      <c r="P131" s="463"/>
      <c r="Q131" s="463"/>
      <c r="R131" s="463"/>
      <c r="S131" s="463"/>
      <c r="T131" s="463"/>
      <c r="U131" s="463"/>
      <c r="V131" s="463"/>
      <c r="W131" s="463"/>
      <c r="X131" s="463"/>
      <c r="Y131" s="463"/>
      <c r="Z131" s="463"/>
      <c r="AA131" s="463"/>
    </row>
  </sheetData>
  <mergeCells count="47">
    <mergeCell ref="A3:A4"/>
    <mergeCell ref="B3:B4"/>
    <mergeCell ref="C3:C4"/>
    <mergeCell ref="D3:D4"/>
    <mergeCell ref="A1:H1"/>
    <mergeCell ref="I5:I23"/>
    <mergeCell ref="I24:I39"/>
    <mergeCell ref="C69:D69"/>
    <mergeCell ref="C68:D68"/>
    <mergeCell ref="C67:D67"/>
    <mergeCell ref="I57:I66"/>
    <mergeCell ref="A70:A74"/>
    <mergeCell ref="I40:I56"/>
    <mergeCell ref="J5:J23"/>
    <mergeCell ref="J24:J39"/>
    <mergeCell ref="J57:J66"/>
    <mergeCell ref="J40:J56"/>
    <mergeCell ref="I3:J3"/>
    <mergeCell ref="L3:L4"/>
    <mergeCell ref="M3:M4"/>
    <mergeCell ref="N3:N4"/>
    <mergeCell ref="O3:O4"/>
    <mergeCell ref="T3:U3"/>
    <mergeCell ref="T60:T66"/>
    <mergeCell ref="T42:T48"/>
    <mergeCell ref="T35:T41"/>
    <mergeCell ref="T24:T34"/>
    <mergeCell ref="T14:T23"/>
    <mergeCell ref="T5:T13"/>
    <mergeCell ref="A2:K2"/>
    <mergeCell ref="L2:U2"/>
    <mergeCell ref="U60:U66"/>
    <mergeCell ref="U42:U48"/>
    <mergeCell ref="U35:U41"/>
    <mergeCell ref="U24:U34"/>
    <mergeCell ref="U14:U23"/>
    <mergeCell ref="U5:U13"/>
    <mergeCell ref="T49:T59"/>
    <mergeCell ref="U49:U59"/>
    <mergeCell ref="P3:R3"/>
    <mergeCell ref="E3:G3"/>
    <mergeCell ref="B70:D70"/>
    <mergeCell ref="B71:D71"/>
    <mergeCell ref="Z3:AA3"/>
    <mergeCell ref="W3:W4"/>
    <mergeCell ref="W2:AA2"/>
    <mergeCell ref="X3:Y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E24"/>
  <sheetViews>
    <sheetView workbookViewId="0" showGridLines="0" defaultGridColor="1"/>
  </sheetViews>
  <sheetFormatPr defaultColWidth="16.3333" defaultRowHeight="13.9" customHeight="1" outlineLevelRow="0" outlineLevelCol="0"/>
  <cols>
    <col min="1" max="1" width="19.1719" style="20" customWidth="1"/>
    <col min="2" max="2" width="69.3516" style="20" customWidth="1"/>
    <col min="3" max="3" width="132" style="20" customWidth="1"/>
    <col min="4" max="5" width="16.3516" style="20" customWidth="1"/>
    <col min="6" max="16384" width="16.3516" style="20" customWidth="1"/>
  </cols>
  <sheetData>
    <row r="1" ht="22.55" customHeight="1">
      <c r="A1" t="s" s="7">
        <v>33</v>
      </c>
      <c r="B1" s="21"/>
      <c r="C1" s="8"/>
      <c r="D1" s="4"/>
      <c r="E1" s="6"/>
    </row>
    <row r="2" ht="13.55" customHeight="1">
      <c r="A2" t="s" s="22">
        <v>34</v>
      </c>
      <c r="B2" s="23"/>
      <c r="C2" s="24"/>
      <c r="D2" s="9"/>
      <c r="E2" s="11"/>
    </row>
    <row r="3" ht="13.55" customHeight="1">
      <c r="A3" t="s" s="25">
        <v>35</v>
      </c>
      <c r="B3" s="26"/>
      <c r="C3" s="26"/>
      <c r="D3" s="14"/>
      <c r="E3" s="11"/>
    </row>
    <row r="4" ht="39.55" customHeight="1">
      <c r="A4" t="s" s="27">
        <v>36</v>
      </c>
      <c r="B4" s="26"/>
      <c r="C4" s="26"/>
      <c r="D4" s="14"/>
      <c r="E4" s="11"/>
    </row>
    <row r="5" ht="13.55" customHeight="1">
      <c r="A5" t="s" s="28">
        <v>37</v>
      </c>
      <c r="B5" t="s" s="28">
        <v>38</v>
      </c>
      <c r="C5" t="s" s="28">
        <v>39</v>
      </c>
      <c r="D5" s="14"/>
      <c r="E5" s="11"/>
    </row>
    <row r="6" ht="130.75" customHeight="1">
      <c r="A6" t="s" s="29">
        <v>40</v>
      </c>
      <c r="B6" t="s" s="30">
        <v>41</v>
      </c>
      <c r="C6" t="s" s="30">
        <v>42</v>
      </c>
      <c r="D6" s="14"/>
      <c r="E6" s="11"/>
    </row>
    <row r="7" ht="130.75" customHeight="1">
      <c r="A7" s="31"/>
      <c r="B7" t="s" s="30">
        <v>43</v>
      </c>
      <c r="C7" t="s" s="30">
        <v>44</v>
      </c>
      <c r="D7" s="14"/>
      <c r="E7" s="11"/>
    </row>
    <row r="8" ht="143.75" customHeight="1">
      <c r="A8" s="31"/>
      <c r="B8" t="s" s="30">
        <v>45</v>
      </c>
      <c r="C8" t="s" s="30">
        <v>46</v>
      </c>
      <c r="D8" s="14"/>
      <c r="E8" s="11"/>
    </row>
    <row r="9" ht="169.75" customHeight="1">
      <c r="A9" s="31"/>
      <c r="B9" t="s" s="30">
        <v>47</v>
      </c>
      <c r="C9" t="s" s="30">
        <v>48</v>
      </c>
      <c r="D9" s="14"/>
      <c r="E9" s="11"/>
    </row>
    <row r="10" ht="195.75" customHeight="1">
      <c r="A10" t="s" s="32">
        <v>49</v>
      </c>
      <c r="B10" t="s" s="33">
        <v>50</v>
      </c>
      <c r="C10" t="s" s="33">
        <v>51</v>
      </c>
      <c r="D10" s="14"/>
      <c r="E10" s="11"/>
    </row>
    <row r="11" ht="143.75" customHeight="1">
      <c r="A11" s="31"/>
      <c r="B11" t="s" s="33">
        <v>52</v>
      </c>
      <c r="C11" t="s" s="33">
        <v>53</v>
      </c>
      <c r="D11" s="14"/>
      <c r="E11" s="11"/>
    </row>
    <row r="12" ht="156.75" customHeight="1">
      <c r="A12" s="31"/>
      <c r="B12" t="s" s="33">
        <v>54</v>
      </c>
      <c r="C12" t="s" s="33">
        <v>55</v>
      </c>
      <c r="D12" s="14"/>
      <c r="E12" s="11"/>
    </row>
    <row r="13" ht="169.75" customHeight="1">
      <c r="A13" t="s" s="34">
        <v>56</v>
      </c>
      <c r="B13" t="s" s="35">
        <v>57</v>
      </c>
      <c r="C13" t="s" s="35">
        <v>58</v>
      </c>
      <c r="D13" s="14"/>
      <c r="E13" s="11"/>
    </row>
    <row r="14" ht="182.75" customHeight="1">
      <c r="A14" s="31"/>
      <c r="B14" t="s" s="35">
        <v>59</v>
      </c>
      <c r="C14" t="s" s="35">
        <v>60</v>
      </c>
      <c r="D14" s="14"/>
      <c r="E14" s="11"/>
    </row>
    <row r="15" ht="156.75" customHeight="1">
      <c r="A15" s="31"/>
      <c r="B15" t="s" s="35">
        <v>61</v>
      </c>
      <c r="C15" t="s" s="35">
        <v>62</v>
      </c>
      <c r="D15" s="14"/>
      <c r="E15" s="11"/>
    </row>
    <row r="16" ht="208.75" customHeight="1">
      <c r="A16" t="s" s="36">
        <v>63</v>
      </c>
      <c r="B16" t="s" s="37">
        <v>64</v>
      </c>
      <c r="C16" t="s" s="37">
        <v>65</v>
      </c>
      <c r="D16" s="14"/>
      <c r="E16" s="11"/>
    </row>
    <row r="17" ht="195.75" customHeight="1">
      <c r="A17" s="31"/>
      <c r="B17" t="s" s="37">
        <v>66</v>
      </c>
      <c r="C17" t="s" s="37">
        <v>67</v>
      </c>
      <c r="D17" s="14"/>
      <c r="E17" s="11"/>
    </row>
    <row r="18" ht="182.75" customHeight="1">
      <c r="A18" s="31"/>
      <c r="B18" t="s" s="37">
        <v>68</v>
      </c>
      <c r="C18" t="s" s="37">
        <v>69</v>
      </c>
      <c r="D18" s="14"/>
      <c r="E18" s="11"/>
    </row>
    <row r="19" ht="169.75" customHeight="1">
      <c r="A19" t="s" s="38">
        <v>70</v>
      </c>
      <c r="B19" t="s" s="39">
        <v>71</v>
      </c>
      <c r="C19" t="s" s="40">
        <v>72</v>
      </c>
      <c r="D19" s="14"/>
      <c r="E19" s="11"/>
    </row>
    <row r="20" ht="156.75" customHeight="1">
      <c r="A20" s="31"/>
      <c r="B20" t="s" s="40">
        <v>73</v>
      </c>
      <c r="C20" t="s" s="40">
        <v>74</v>
      </c>
      <c r="D20" s="14"/>
      <c r="E20" s="11"/>
    </row>
    <row r="21" ht="182.75" customHeight="1">
      <c r="A21" s="31"/>
      <c r="B21" t="s" s="40">
        <v>75</v>
      </c>
      <c r="C21" t="s" s="40">
        <v>76</v>
      </c>
      <c r="D21" s="14"/>
      <c r="E21" s="11"/>
    </row>
    <row r="22" ht="156.75" customHeight="1">
      <c r="A22" t="s" s="41">
        <v>77</v>
      </c>
      <c r="B22" t="s" s="42">
        <v>78</v>
      </c>
      <c r="C22" t="s" s="42">
        <v>79</v>
      </c>
      <c r="D22" s="14"/>
      <c r="E22" s="11"/>
    </row>
    <row r="23" ht="156.75" customHeight="1">
      <c r="A23" s="31"/>
      <c r="B23" t="s" s="42">
        <v>80</v>
      </c>
      <c r="C23" t="s" s="42">
        <v>81</v>
      </c>
      <c r="D23" s="14"/>
      <c r="E23" s="11"/>
    </row>
    <row r="24" ht="169.75" customHeight="1">
      <c r="A24" s="31"/>
      <c r="B24" t="s" s="42">
        <v>82</v>
      </c>
      <c r="C24" t="s" s="42">
        <v>83</v>
      </c>
      <c r="D24" s="17"/>
      <c r="E24" s="19"/>
    </row>
  </sheetData>
  <mergeCells count="10">
    <mergeCell ref="A19:A21"/>
    <mergeCell ref="A22:A24"/>
    <mergeCell ref="A2:C2"/>
    <mergeCell ref="A6:A9"/>
    <mergeCell ref="A10:A12"/>
    <mergeCell ref="A13:A15"/>
    <mergeCell ref="A16:A18"/>
    <mergeCell ref="A4:C4"/>
    <mergeCell ref="A3:C3"/>
    <mergeCell ref="A1:C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L32"/>
  <sheetViews>
    <sheetView workbookViewId="0" showGridLines="0" defaultGridColor="1"/>
  </sheetViews>
  <sheetFormatPr defaultColWidth="16.3333" defaultRowHeight="13.9" customHeight="1" outlineLevelRow="0" outlineLevelCol="0"/>
  <cols>
    <col min="1" max="1" width="23.6719" style="43" customWidth="1"/>
    <col min="2" max="12" width="15.1719" style="43" customWidth="1"/>
    <col min="13" max="16384" width="16.3516" style="43" customWidth="1"/>
  </cols>
  <sheetData>
    <row r="1" ht="22.55" customHeight="1">
      <c r="A1" t="s" s="44">
        <v>84</v>
      </c>
      <c r="B1" s="45"/>
      <c r="C1" s="45"/>
      <c r="D1" s="45"/>
      <c r="E1" s="45"/>
      <c r="F1" s="45"/>
      <c r="G1" s="45"/>
      <c r="H1" s="45"/>
      <c r="I1" s="45"/>
      <c r="J1" s="45"/>
      <c r="K1" s="45"/>
      <c r="L1" s="45"/>
    </row>
    <row r="2" ht="14.05" customHeight="1">
      <c r="A2" s="46"/>
      <c r="B2" s="47"/>
      <c r="C2" s="47"/>
      <c r="D2" s="47"/>
      <c r="E2" s="47"/>
      <c r="F2" s="48"/>
      <c r="G2" s="48"/>
      <c r="H2" s="48"/>
      <c r="I2" s="48"/>
      <c r="J2" s="45"/>
      <c r="K2" s="45"/>
      <c r="L2" s="45"/>
    </row>
    <row r="3" ht="16.6" customHeight="1">
      <c r="A3" t="s" s="49">
        <v>85</v>
      </c>
      <c r="B3" s="50"/>
      <c r="C3" s="50"/>
      <c r="D3" s="50"/>
      <c r="E3" s="50"/>
      <c r="F3" s="50"/>
      <c r="G3" s="50"/>
      <c r="H3" s="50"/>
      <c r="I3" s="51"/>
      <c r="J3" s="52"/>
      <c r="K3" s="45"/>
      <c r="L3" s="45"/>
    </row>
    <row r="4" ht="26.55" customHeight="1">
      <c r="A4" s="53"/>
      <c r="B4" t="s" s="54">
        <v>86</v>
      </c>
      <c r="C4" t="s" s="54">
        <v>87</v>
      </c>
      <c r="D4" t="s" s="54">
        <v>88</v>
      </c>
      <c r="E4" t="s" s="54">
        <v>89</v>
      </c>
      <c r="F4" t="s" s="54">
        <v>90</v>
      </c>
      <c r="G4" t="s" s="54">
        <v>91</v>
      </c>
      <c r="H4" t="s" s="54">
        <v>92</v>
      </c>
      <c r="I4" s="55"/>
      <c r="J4" s="52"/>
      <c r="K4" s="45"/>
      <c r="L4" s="45"/>
    </row>
    <row r="5" ht="13.55" customHeight="1">
      <c r="A5" t="s" s="56">
        <v>93</v>
      </c>
      <c r="B5" s="57">
        <v>3</v>
      </c>
      <c r="C5" s="57">
        <v>2</v>
      </c>
      <c r="D5" s="57">
        <v>2</v>
      </c>
      <c r="E5" s="57">
        <v>2</v>
      </c>
      <c r="F5" s="57">
        <v>2</v>
      </c>
      <c r="G5" s="57">
        <v>4</v>
      </c>
      <c r="H5" s="57">
        <v>4</v>
      </c>
      <c r="I5" s="58">
        <f>SUM(A5:H5)</f>
        <v>19</v>
      </c>
      <c r="J5" s="52"/>
      <c r="K5" s="45"/>
      <c r="L5" s="45"/>
    </row>
    <row r="6" ht="13.55" customHeight="1">
      <c r="A6" t="s" s="56">
        <v>94</v>
      </c>
      <c r="B6" s="57">
        <v>3</v>
      </c>
      <c r="C6" s="57">
        <v>3</v>
      </c>
      <c r="D6" s="57">
        <v>2</v>
      </c>
      <c r="E6" s="57">
        <v>2</v>
      </c>
      <c r="F6" s="57">
        <v>2</v>
      </c>
      <c r="G6" s="57">
        <v>2</v>
      </c>
      <c r="H6" s="57">
        <v>1</v>
      </c>
      <c r="I6" s="58">
        <f>SUM(A6:H6)</f>
        <v>15</v>
      </c>
      <c r="J6" s="52"/>
      <c r="K6" s="45"/>
      <c r="L6" s="45"/>
    </row>
    <row r="7" ht="13.55" customHeight="1">
      <c r="A7" t="s" s="56">
        <v>95</v>
      </c>
      <c r="B7" s="57">
        <v>2</v>
      </c>
      <c r="C7" s="57">
        <v>3</v>
      </c>
      <c r="D7" s="57">
        <v>3</v>
      </c>
      <c r="E7" s="57">
        <v>2</v>
      </c>
      <c r="F7" s="57">
        <v>2</v>
      </c>
      <c r="G7" s="57">
        <v>3</v>
      </c>
      <c r="H7" s="57">
        <v>2</v>
      </c>
      <c r="I7" s="58">
        <f>SUM(A7:H7)</f>
        <v>17</v>
      </c>
      <c r="J7" s="52"/>
      <c r="K7" s="45"/>
      <c r="L7" s="45"/>
    </row>
    <row r="8" ht="13.55" customHeight="1">
      <c r="A8" t="s" s="56">
        <v>96</v>
      </c>
      <c r="B8" s="57">
        <v>2</v>
      </c>
      <c r="C8" s="57">
        <v>3</v>
      </c>
      <c r="D8" s="57">
        <v>2</v>
      </c>
      <c r="E8" s="57">
        <v>1</v>
      </c>
      <c r="F8" s="57">
        <v>1</v>
      </c>
      <c r="G8" s="57">
        <v>1</v>
      </c>
      <c r="H8" s="57">
        <v>0</v>
      </c>
      <c r="I8" s="58">
        <f>SUM(A8:H8)</f>
        <v>10</v>
      </c>
      <c r="J8" s="52"/>
      <c r="K8" s="45"/>
      <c r="L8" s="45"/>
    </row>
    <row r="9" ht="14.05" customHeight="1">
      <c r="A9" s="59"/>
      <c r="B9" s="60">
        <f>SUM(B5:B8)</f>
        <v>10</v>
      </c>
      <c r="C9" s="60">
        <f>SUM(C5:C8)</f>
        <v>11</v>
      </c>
      <c r="D9" s="60">
        <f>SUM(D5:D8)</f>
        <v>9</v>
      </c>
      <c r="E9" s="60">
        <f>SUM(E5:E8)</f>
        <v>7</v>
      </c>
      <c r="F9" s="60">
        <f>SUM(F5:F8)</f>
        <v>7</v>
      </c>
      <c r="G9" s="60">
        <f>SUM(G5:G8)</f>
        <v>10</v>
      </c>
      <c r="H9" s="60">
        <f>SUM(H5:H8)</f>
        <v>7</v>
      </c>
      <c r="I9" s="61">
        <f>SUM(I5:I8)</f>
        <v>61</v>
      </c>
      <c r="J9" s="52"/>
      <c r="K9" s="45"/>
      <c r="L9" s="45"/>
    </row>
    <row r="10" ht="14.05" customHeight="1">
      <c r="A10" s="62"/>
      <c r="B10" s="63">
        <f>SUM(B9:H9)</f>
        <v>61</v>
      </c>
      <c r="C10" s="50"/>
      <c r="D10" s="50"/>
      <c r="E10" s="50"/>
      <c r="F10" s="50"/>
      <c r="G10" s="50"/>
      <c r="H10" s="64"/>
      <c r="I10" s="65"/>
      <c r="J10" s="45"/>
      <c r="K10" s="45"/>
      <c r="L10" s="45"/>
    </row>
    <row r="11" ht="14.05" customHeight="1">
      <c r="A11" s="47"/>
      <c r="B11" s="48"/>
      <c r="C11" s="48"/>
      <c r="D11" s="48"/>
      <c r="E11" s="48"/>
      <c r="F11" s="45"/>
      <c r="G11" s="66"/>
      <c r="H11" s="66"/>
      <c r="I11" s="66"/>
      <c r="J11" s="45"/>
      <c r="K11" s="45"/>
      <c r="L11" s="45"/>
    </row>
    <row r="12" ht="48.6" customHeight="1">
      <c r="A12" t="s" s="49">
        <v>97</v>
      </c>
      <c r="B12" s="50"/>
      <c r="C12" s="50"/>
      <c r="D12" s="50"/>
      <c r="E12" s="51"/>
      <c r="F12" s="67"/>
      <c r="G12" s="68"/>
      <c r="H12" s="68"/>
      <c r="I12" s="68"/>
      <c r="J12" s="68"/>
      <c r="K12" s="68"/>
      <c r="L12" s="68"/>
    </row>
    <row r="13" ht="26.55" customHeight="1">
      <c r="A13" s="69"/>
      <c r="B13" t="s" s="70">
        <v>98</v>
      </c>
      <c r="C13" s="71"/>
      <c r="D13" t="s" s="70">
        <v>99</v>
      </c>
      <c r="E13" s="72"/>
      <c r="F13" s="52"/>
      <c r="G13" s="68"/>
      <c r="H13" s="66"/>
      <c r="I13" s="66"/>
      <c r="J13" s="45"/>
      <c r="K13" s="45"/>
      <c r="L13" s="45"/>
    </row>
    <row r="14" ht="39.55" customHeight="1">
      <c r="A14" s="69"/>
      <c r="B14" t="s" s="73">
        <v>100</v>
      </c>
      <c r="C14" t="s" s="73">
        <v>101</v>
      </c>
      <c r="D14" t="s" s="73">
        <v>102</v>
      </c>
      <c r="E14" t="s" s="74">
        <v>103</v>
      </c>
      <c r="F14" s="52"/>
      <c r="G14" s="68"/>
      <c r="H14" s="75"/>
      <c r="I14" s="66"/>
      <c r="J14" s="45"/>
      <c r="K14" s="45"/>
      <c r="L14" s="45"/>
    </row>
    <row r="15" ht="14.7" customHeight="1">
      <c r="A15" t="s" s="56">
        <v>93</v>
      </c>
      <c r="B15" s="76">
        <f>$I$5</f>
        <v>19</v>
      </c>
      <c r="C15" s="77">
        <f>B15*100/$B$19</f>
        <v>31.1475409836066</v>
      </c>
      <c r="D15" s="78">
        <f>10/B15</f>
        <v>0.526315789473684</v>
      </c>
      <c r="E15" s="79">
        <f>B15*D15</f>
        <v>10</v>
      </c>
      <c r="F15" s="52"/>
      <c r="G15" s="68"/>
      <c r="H15" s="75"/>
      <c r="I15" s="66"/>
      <c r="J15" s="45"/>
      <c r="K15" s="45"/>
      <c r="L15" s="45"/>
    </row>
    <row r="16" ht="14.7" customHeight="1">
      <c r="A16" t="s" s="56">
        <v>94</v>
      </c>
      <c r="B16" s="76">
        <f>$I$6</f>
        <v>15</v>
      </c>
      <c r="C16" s="77">
        <f>B16*100/$B$19</f>
        <v>24.5901639344262</v>
      </c>
      <c r="D16" s="78">
        <f>10/B16</f>
        <v>0.666666666666667</v>
      </c>
      <c r="E16" s="79">
        <f>B16*D16</f>
        <v>10</v>
      </c>
      <c r="F16" s="52"/>
      <c r="G16" s="68"/>
      <c r="H16" s="75"/>
      <c r="I16" s="66"/>
      <c r="J16" s="45"/>
      <c r="K16" s="45"/>
      <c r="L16" s="45"/>
    </row>
    <row r="17" ht="14.7" customHeight="1">
      <c r="A17" t="s" s="56">
        <v>95</v>
      </c>
      <c r="B17" s="76">
        <f>$I$7</f>
        <v>17</v>
      </c>
      <c r="C17" s="77">
        <f>B17*100/$B$19</f>
        <v>27.8688524590164</v>
      </c>
      <c r="D17" s="78">
        <f>10/B17</f>
        <v>0.588235294117647</v>
      </c>
      <c r="E17" s="79">
        <f>B17*D17</f>
        <v>10</v>
      </c>
      <c r="F17" s="52"/>
      <c r="G17" s="68"/>
      <c r="H17" s="75"/>
      <c r="I17" s="66"/>
      <c r="J17" s="45"/>
      <c r="K17" s="45"/>
      <c r="L17" s="45"/>
    </row>
    <row r="18" ht="14.7" customHeight="1">
      <c r="A18" t="s" s="56">
        <v>96</v>
      </c>
      <c r="B18" s="76">
        <f>$I$8</f>
        <v>10</v>
      </c>
      <c r="C18" s="77">
        <f>B18*100/$B$19</f>
        <v>16.3934426229508</v>
      </c>
      <c r="D18" s="78">
        <f>10/B18</f>
        <v>1</v>
      </c>
      <c r="E18" s="79">
        <f>B18*D18</f>
        <v>10</v>
      </c>
      <c r="F18" s="52"/>
      <c r="G18" s="68"/>
      <c r="H18" s="75"/>
      <c r="I18" s="66"/>
      <c r="J18" s="45"/>
      <c r="K18" s="45"/>
      <c r="L18" s="45"/>
    </row>
    <row r="19" ht="15.2" customHeight="1">
      <c r="A19" t="s" s="80">
        <v>104</v>
      </c>
      <c r="B19" s="60">
        <f>SUM(B15:B18)</f>
        <v>61</v>
      </c>
      <c r="C19" s="81">
        <f>SUM(C15:C18)</f>
        <v>100</v>
      </c>
      <c r="D19" s="82">
        <f>'4b. Synthesis ARCHETYPES (wit'!W30</f>
        <v>0.649935653306654</v>
      </c>
      <c r="E19" s="83">
        <f>SUM(E15:E18)</f>
        <v>40</v>
      </c>
      <c r="F19" s="52"/>
      <c r="G19" s="68"/>
      <c r="H19" s="66"/>
      <c r="I19" s="66"/>
      <c r="J19" s="45"/>
      <c r="K19" s="45"/>
      <c r="L19" s="45"/>
    </row>
    <row r="20" ht="14.55" customHeight="1">
      <c r="A20" s="84"/>
      <c r="B20" s="85"/>
      <c r="C20" s="85"/>
      <c r="D20" s="86"/>
      <c r="E20" s="86"/>
      <c r="F20" s="45"/>
      <c r="G20" s="66"/>
      <c r="H20" s="66"/>
      <c r="I20" s="66"/>
      <c r="J20" s="45"/>
      <c r="K20" s="45"/>
      <c r="L20" s="45"/>
    </row>
    <row r="21" ht="32.6" customHeight="1">
      <c r="A21" t="s" s="49">
        <v>105</v>
      </c>
      <c r="B21" s="50"/>
      <c r="C21" s="50"/>
      <c r="D21" s="50"/>
      <c r="E21" s="51"/>
      <c r="F21" s="67"/>
      <c r="G21" s="68"/>
      <c r="H21" s="68"/>
      <c r="I21" s="68"/>
      <c r="J21" s="68"/>
      <c r="K21" s="68"/>
      <c r="L21" s="68"/>
    </row>
    <row r="22" ht="26.55" customHeight="1">
      <c r="A22" s="69"/>
      <c r="B22" t="s" s="70">
        <v>98</v>
      </c>
      <c r="C22" s="71"/>
      <c r="D22" t="s" s="70">
        <v>99</v>
      </c>
      <c r="E22" s="72"/>
      <c r="F22" s="52"/>
      <c r="G22" s="66"/>
      <c r="H22" s="66"/>
      <c r="I22" s="66"/>
      <c r="J22" s="45"/>
      <c r="K22" s="45"/>
      <c r="L22" s="45"/>
    </row>
    <row r="23" ht="39.55" customHeight="1">
      <c r="A23" s="56"/>
      <c r="B23" t="s" s="73">
        <v>100</v>
      </c>
      <c r="C23" t="s" s="73">
        <v>101</v>
      </c>
      <c r="D23" t="s" s="73">
        <v>102</v>
      </c>
      <c r="E23" t="s" s="74">
        <v>103</v>
      </c>
      <c r="F23" s="52"/>
      <c r="G23" s="66"/>
      <c r="H23" s="66"/>
      <c r="I23" s="66"/>
      <c r="J23" s="45"/>
      <c r="K23" s="45"/>
      <c r="L23" s="45"/>
    </row>
    <row r="24" ht="13.55" customHeight="1">
      <c r="A24" t="s" s="56">
        <v>86</v>
      </c>
      <c r="B24" s="77">
        <f>$B$9</f>
        <v>10</v>
      </c>
      <c r="C24" s="77">
        <f>B24*100/$B$31</f>
        <v>16.3934426229508</v>
      </c>
      <c r="D24" s="78">
        <f>10/B24</f>
        <v>1</v>
      </c>
      <c r="E24" s="79">
        <f>B24*D24</f>
        <v>10</v>
      </c>
      <c r="F24" s="87"/>
      <c r="G24" s="66"/>
      <c r="H24" s="66"/>
      <c r="I24" s="66"/>
      <c r="J24" s="45"/>
      <c r="K24" s="45"/>
      <c r="L24" s="45"/>
    </row>
    <row r="25" ht="13.55" customHeight="1">
      <c r="A25" t="s" s="56">
        <v>87</v>
      </c>
      <c r="B25" s="77">
        <f>$C$9</f>
        <v>11</v>
      </c>
      <c r="C25" s="77">
        <f>B25*100/$B$31</f>
        <v>18.0327868852459</v>
      </c>
      <c r="D25" s="78">
        <f>10/B25</f>
        <v>0.9090909090909089</v>
      </c>
      <c r="E25" s="79">
        <f>B25*D25</f>
        <v>10</v>
      </c>
      <c r="F25" s="87"/>
      <c r="G25" s="66"/>
      <c r="H25" s="66"/>
      <c r="I25" s="66"/>
      <c r="J25" s="45"/>
      <c r="K25" s="45"/>
      <c r="L25" s="45"/>
    </row>
    <row r="26" ht="13.55" customHeight="1">
      <c r="A26" t="s" s="56">
        <v>88</v>
      </c>
      <c r="B26" s="77">
        <f>$D$9</f>
        <v>9</v>
      </c>
      <c r="C26" s="77">
        <f>B26*100/$B$31</f>
        <v>14.7540983606557</v>
      </c>
      <c r="D26" s="78">
        <f>10/B26</f>
        <v>1.11111111111111</v>
      </c>
      <c r="E26" s="79">
        <f>B26*D26</f>
        <v>9.999999999999989</v>
      </c>
      <c r="F26" s="87"/>
      <c r="G26" s="66"/>
      <c r="H26" s="66"/>
      <c r="I26" s="66"/>
      <c r="J26" s="45"/>
      <c r="K26" s="45"/>
      <c r="L26" s="45"/>
    </row>
    <row r="27" ht="13.55" customHeight="1">
      <c r="A27" t="s" s="56">
        <v>89</v>
      </c>
      <c r="B27" s="77">
        <f>$E$9</f>
        <v>7</v>
      </c>
      <c r="C27" s="77">
        <f>B27*100/$B$31</f>
        <v>11.4754098360656</v>
      </c>
      <c r="D27" s="78">
        <f>10/B27</f>
        <v>1.42857142857143</v>
      </c>
      <c r="E27" s="79">
        <f>B27*D27</f>
        <v>10</v>
      </c>
      <c r="F27" s="87"/>
      <c r="G27" s="66"/>
      <c r="H27" s="66"/>
      <c r="I27" s="66"/>
      <c r="J27" s="45"/>
      <c r="K27" s="45"/>
      <c r="L27" s="45"/>
    </row>
    <row r="28" ht="13.55" customHeight="1">
      <c r="A28" t="s" s="56">
        <v>90</v>
      </c>
      <c r="B28" s="77">
        <f>$F$9</f>
        <v>7</v>
      </c>
      <c r="C28" s="77">
        <f>B28*100/$B$31</f>
        <v>11.4754098360656</v>
      </c>
      <c r="D28" s="78">
        <f>10/B28</f>
        <v>1.42857142857143</v>
      </c>
      <c r="E28" s="79">
        <f>B28*D28</f>
        <v>10</v>
      </c>
      <c r="F28" s="87"/>
      <c r="G28" s="66"/>
      <c r="H28" s="66"/>
      <c r="I28" s="66"/>
      <c r="J28" s="45"/>
      <c r="K28" s="45"/>
      <c r="L28" s="45"/>
    </row>
    <row r="29" ht="13.55" customHeight="1">
      <c r="A29" t="s" s="56">
        <v>91</v>
      </c>
      <c r="B29" s="77">
        <f>$G$9</f>
        <v>10</v>
      </c>
      <c r="C29" s="77">
        <f>B29*100/$B$31</f>
        <v>16.3934426229508</v>
      </c>
      <c r="D29" s="78">
        <f>10/B29</f>
        <v>1</v>
      </c>
      <c r="E29" s="79">
        <f>B29*D29</f>
        <v>10</v>
      </c>
      <c r="F29" s="87"/>
      <c r="G29" s="66"/>
      <c r="H29" s="66"/>
      <c r="I29" s="66"/>
      <c r="J29" s="45"/>
      <c r="K29" s="45"/>
      <c r="L29" s="45"/>
    </row>
    <row r="30" ht="13.55" customHeight="1">
      <c r="A30" t="s" s="56">
        <v>92</v>
      </c>
      <c r="B30" s="77">
        <f>$H$9</f>
        <v>7</v>
      </c>
      <c r="C30" s="77">
        <f>B30*100/$B$31</f>
        <v>11.4754098360656</v>
      </c>
      <c r="D30" s="78">
        <f>10/B30</f>
        <v>1.42857142857143</v>
      </c>
      <c r="E30" s="79">
        <f>B30*D30</f>
        <v>10</v>
      </c>
      <c r="F30" s="87"/>
      <c r="G30" s="66"/>
      <c r="H30" s="66"/>
      <c r="I30" s="66"/>
      <c r="J30" s="45"/>
      <c r="K30" s="45"/>
      <c r="L30" s="45"/>
    </row>
    <row r="31" ht="14.05" customHeight="1">
      <c r="A31" t="s" s="80">
        <v>106</v>
      </c>
      <c r="B31" s="81">
        <f>SUM(B24:B30)</f>
        <v>61</v>
      </c>
      <c r="C31" s="81">
        <f>SUM(C24:C30)</f>
        <v>100</v>
      </c>
      <c r="D31" s="82">
        <f>'S4c. Synthesis REGIONS (with r'!AF30</f>
        <v>1.14825557972766</v>
      </c>
      <c r="E31" s="83">
        <f>SUM(E24:E30)</f>
        <v>70</v>
      </c>
      <c r="F31" s="87"/>
      <c r="G31" s="66"/>
      <c r="H31" s="66"/>
      <c r="I31" s="66"/>
      <c r="J31" s="45"/>
      <c r="K31" s="45"/>
      <c r="L31" s="45"/>
    </row>
    <row r="32" ht="14.05" customHeight="1">
      <c r="A32" s="65"/>
      <c r="B32" s="88"/>
      <c r="C32" s="88"/>
      <c r="D32" s="88"/>
      <c r="E32" s="88"/>
      <c r="F32" s="89"/>
      <c r="G32" s="66"/>
      <c r="H32" s="66"/>
      <c r="I32" s="66"/>
      <c r="J32" s="45"/>
      <c r="K32" s="45"/>
      <c r="L32" s="45"/>
    </row>
  </sheetData>
  <mergeCells count="8">
    <mergeCell ref="B22:C22"/>
    <mergeCell ref="B13:C13"/>
    <mergeCell ref="A3:I3"/>
    <mergeCell ref="B10:H10"/>
    <mergeCell ref="A21:E21"/>
    <mergeCell ref="D22:E22"/>
    <mergeCell ref="A12:E12"/>
    <mergeCell ref="D13:E1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A1:AV53"/>
  <sheetViews>
    <sheetView workbookViewId="0" showGridLines="0" defaultGridColor="1"/>
  </sheetViews>
  <sheetFormatPr defaultColWidth="16.3333" defaultRowHeight="13.9" customHeight="1" outlineLevelRow="0" outlineLevelCol="0"/>
  <cols>
    <col min="1" max="1" width="23.5" style="90" customWidth="1"/>
    <col min="2" max="2" width="58" style="90" customWidth="1"/>
    <col min="3" max="8" width="15.1719" style="90" customWidth="1"/>
    <col min="9" max="9" width="6.67188" style="90" customWidth="1"/>
    <col min="10" max="13" width="15.1719" style="90" customWidth="1"/>
    <col min="14" max="14" width="12.5" style="90" customWidth="1"/>
    <col min="15" max="15" width="15.1719" style="90" customWidth="1"/>
    <col min="16" max="16" width="8.67188" style="90" customWidth="1"/>
    <col min="17" max="17" width="6.85156" style="90" customWidth="1"/>
    <col min="18" max="26" width="13" style="90" customWidth="1"/>
    <col min="27" max="27" width="6.85156" style="90" customWidth="1"/>
    <col min="28" max="36" width="13" style="90" customWidth="1"/>
    <col min="37" max="37" width="8.5" style="90" customWidth="1"/>
    <col min="38" max="38" width="6.5" style="90" customWidth="1"/>
    <col min="39" max="39" width="12.8516" style="90" customWidth="1"/>
    <col min="40" max="47" width="11" style="90" customWidth="1"/>
    <col min="48" max="48" width="6.5" style="90" customWidth="1"/>
    <col min="49" max="16384" width="16.3516" style="90" customWidth="1"/>
  </cols>
  <sheetData>
    <row r="1" ht="22.55" customHeight="1">
      <c r="A1" t="s" s="44">
        <v>107</v>
      </c>
      <c r="B1" s="68"/>
      <c r="C1" s="68"/>
      <c r="D1" s="68"/>
      <c r="E1" s="45"/>
      <c r="F1" s="45"/>
      <c r="G1" s="45"/>
      <c r="H1" s="45"/>
      <c r="I1" s="66"/>
      <c r="J1" s="45"/>
      <c r="K1" s="45"/>
      <c r="L1" s="45"/>
      <c r="M1" s="45"/>
      <c r="N1" s="45"/>
      <c r="O1" s="45"/>
      <c r="P1" s="45"/>
      <c r="Q1" s="45"/>
      <c r="R1" s="68"/>
      <c r="S1" s="68"/>
      <c r="T1" s="91"/>
      <c r="U1" s="91"/>
      <c r="V1" s="91"/>
      <c r="W1" s="91"/>
      <c r="X1" s="91"/>
      <c r="Y1" s="91"/>
      <c r="Z1" s="91"/>
      <c r="AA1" s="92"/>
      <c r="AB1" s="91"/>
      <c r="AC1" s="91"/>
      <c r="AD1" s="91"/>
      <c r="AE1" s="91"/>
      <c r="AF1" s="91"/>
      <c r="AG1" s="91"/>
      <c r="AH1" s="91"/>
      <c r="AI1" s="91"/>
      <c r="AJ1" s="91"/>
      <c r="AK1" s="91"/>
      <c r="AL1" s="91"/>
      <c r="AM1" s="91"/>
      <c r="AN1" s="91"/>
      <c r="AO1" s="91"/>
      <c r="AP1" s="91"/>
      <c r="AQ1" s="91"/>
      <c r="AR1" s="91"/>
      <c r="AS1" s="91"/>
      <c r="AT1" s="91"/>
      <c r="AU1" s="91"/>
      <c r="AV1" s="91"/>
    </row>
    <row r="2" ht="14.7" customHeight="1">
      <c r="A2" t="s" s="93">
        <v>108</v>
      </c>
      <c r="B2" s="68"/>
      <c r="C2" s="68"/>
      <c r="D2" s="94"/>
      <c r="E2" s="45"/>
      <c r="F2" s="45"/>
      <c r="G2" s="45"/>
      <c r="H2" s="45"/>
      <c r="I2" s="66"/>
      <c r="J2" s="45"/>
      <c r="K2" s="45"/>
      <c r="L2" s="45"/>
      <c r="M2" s="45"/>
      <c r="N2" s="45"/>
      <c r="O2" s="45"/>
      <c r="P2" s="45"/>
      <c r="Q2" s="45"/>
      <c r="R2" s="68"/>
      <c r="S2" s="94"/>
      <c r="T2" s="91"/>
      <c r="U2" s="91"/>
      <c r="V2" s="91"/>
      <c r="W2" s="91"/>
      <c r="X2" s="91"/>
      <c r="Y2" s="91"/>
      <c r="Z2" s="91"/>
      <c r="AA2" s="92"/>
      <c r="AB2" s="91"/>
      <c r="AC2" s="91"/>
      <c r="AD2" s="91"/>
      <c r="AE2" s="91"/>
      <c r="AF2" s="91"/>
      <c r="AG2" s="91"/>
      <c r="AH2" s="91"/>
      <c r="AI2" s="91"/>
      <c r="AJ2" s="91"/>
      <c r="AK2" s="91"/>
      <c r="AL2" s="91"/>
      <c r="AM2" s="91"/>
      <c r="AN2" s="91"/>
      <c r="AO2" s="91"/>
      <c r="AP2" s="91"/>
      <c r="AQ2" s="91"/>
      <c r="AR2" s="91"/>
      <c r="AS2" s="91"/>
      <c r="AT2" s="91"/>
      <c r="AU2" s="91"/>
      <c r="AV2" s="91"/>
    </row>
    <row r="3" ht="19.55" customHeight="1">
      <c r="A3" t="s" s="45">
        <v>109</v>
      </c>
      <c r="B3" s="95"/>
      <c r="C3" s="68"/>
      <c r="D3" s="68"/>
      <c r="E3" s="45"/>
      <c r="F3" s="45"/>
      <c r="G3" s="45"/>
      <c r="H3" s="45"/>
      <c r="I3" s="66"/>
      <c r="J3" s="45"/>
      <c r="K3" s="45"/>
      <c r="L3" s="45"/>
      <c r="M3" s="45"/>
      <c r="N3" s="45"/>
      <c r="O3" s="45"/>
      <c r="P3" s="45"/>
      <c r="Q3" s="45"/>
      <c r="R3" s="68"/>
      <c r="S3" s="68"/>
      <c r="T3" s="91"/>
      <c r="U3" s="91"/>
      <c r="V3" s="91"/>
      <c r="W3" s="91"/>
      <c r="X3" s="91"/>
      <c r="Y3" s="91"/>
      <c r="Z3" s="91"/>
      <c r="AA3" s="92"/>
      <c r="AB3" s="91"/>
      <c r="AC3" s="91"/>
      <c r="AD3" s="91"/>
      <c r="AE3" s="91"/>
      <c r="AF3" s="91"/>
      <c r="AG3" s="91"/>
      <c r="AH3" s="91"/>
      <c r="AI3" s="91"/>
      <c r="AJ3" s="91"/>
      <c r="AK3" s="91"/>
      <c r="AL3" s="91"/>
      <c r="AM3" s="91"/>
      <c r="AN3" s="91"/>
      <c r="AO3" s="91"/>
      <c r="AP3" s="91"/>
      <c r="AQ3" s="91"/>
      <c r="AR3" s="91"/>
      <c r="AS3" s="91"/>
      <c r="AT3" s="91"/>
      <c r="AU3" s="91"/>
      <c r="AV3" s="91"/>
    </row>
    <row r="4" ht="14.7" customHeight="1">
      <c r="A4" t="s" s="96">
        <v>35</v>
      </c>
      <c r="B4" s="71"/>
      <c r="C4" s="68"/>
      <c r="D4" s="68"/>
      <c r="E4" s="97"/>
      <c r="F4" s="97"/>
      <c r="G4" s="97"/>
      <c r="H4" s="97"/>
      <c r="I4" s="66"/>
      <c r="J4" s="97"/>
      <c r="K4" s="97"/>
      <c r="L4" s="97"/>
      <c r="M4" s="97"/>
      <c r="N4" s="97"/>
      <c r="O4" s="97"/>
      <c r="P4" s="97"/>
      <c r="Q4" s="98"/>
      <c r="R4" s="68"/>
      <c r="S4" s="68"/>
      <c r="T4" s="99"/>
      <c r="U4" s="99"/>
      <c r="V4" s="99"/>
      <c r="W4" s="99"/>
      <c r="X4" s="99"/>
      <c r="Y4" s="99"/>
      <c r="Z4" s="99"/>
      <c r="AA4" s="92"/>
      <c r="AB4" s="99"/>
      <c r="AC4" s="99"/>
      <c r="AD4" s="99"/>
      <c r="AE4" s="99"/>
      <c r="AF4" s="99"/>
      <c r="AG4" s="99"/>
      <c r="AH4" s="99"/>
      <c r="AI4" s="99"/>
      <c r="AJ4" s="99"/>
      <c r="AK4" s="99"/>
      <c r="AL4" s="100"/>
      <c r="AM4" s="100"/>
      <c r="AN4" s="100"/>
      <c r="AO4" s="100"/>
      <c r="AP4" s="100"/>
      <c r="AQ4" s="100"/>
      <c r="AR4" s="100"/>
      <c r="AS4" s="100"/>
      <c r="AT4" s="100"/>
      <c r="AU4" s="99"/>
      <c r="AV4" s="100"/>
    </row>
    <row r="5" ht="53.05" customHeight="1">
      <c r="A5" t="s" s="101">
        <v>36</v>
      </c>
      <c r="B5" s="71"/>
      <c r="C5" t="s" s="102">
        <v>110</v>
      </c>
      <c r="D5" s="103"/>
      <c r="E5" s="103"/>
      <c r="F5" s="103"/>
      <c r="G5" s="103"/>
      <c r="H5" s="103"/>
      <c r="I5" s="104"/>
      <c r="J5" s="103"/>
      <c r="K5" s="103"/>
      <c r="L5" s="103"/>
      <c r="M5" s="103"/>
      <c r="N5" s="103"/>
      <c r="O5" s="103"/>
      <c r="P5" s="105"/>
      <c r="Q5" s="106"/>
      <c r="R5" t="s" s="102">
        <v>111</v>
      </c>
      <c r="S5" s="103"/>
      <c r="T5" s="103"/>
      <c r="U5" s="103"/>
      <c r="V5" s="103"/>
      <c r="W5" s="103"/>
      <c r="X5" s="103"/>
      <c r="Y5" s="103"/>
      <c r="Z5" s="103"/>
      <c r="AA5" s="104"/>
      <c r="AB5" s="103"/>
      <c r="AC5" s="103"/>
      <c r="AD5" s="103"/>
      <c r="AE5" s="103"/>
      <c r="AF5" s="103"/>
      <c r="AG5" s="103"/>
      <c r="AH5" s="103"/>
      <c r="AI5" s="103"/>
      <c r="AJ5" s="103"/>
      <c r="AK5" s="105"/>
      <c r="AL5" s="107"/>
      <c r="AM5" t="s" s="102">
        <v>112</v>
      </c>
      <c r="AN5" s="103"/>
      <c r="AO5" s="103"/>
      <c r="AP5" s="103"/>
      <c r="AQ5" s="103"/>
      <c r="AR5" s="103"/>
      <c r="AS5" s="103"/>
      <c r="AT5" s="103"/>
      <c r="AU5" s="105"/>
      <c r="AV5" s="108"/>
    </row>
    <row r="6" ht="16.6" customHeight="1">
      <c r="A6" t="s" s="109">
        <v>113</v>
      </c>
      <c r="B6" s="110"/>
      <c r="C6" t="s" s="111">
        <v>114</v>
      </c>
      <c r="D6" s="50"/>
      <c r="E6" s="50"/>
      <c r="F6" s="50"/>
      <c r="G6" s="64"/>
      <c r="H6" s="112"/>
      <c r="I6" s="113"/>
      <c r="J6" t="s" s="111">
        <v>115</v>
      </c>
      <c r="K6" s="50"/>
      <c r="L6" s="50"/>
      <c r="M6" s="50"/>
      <c r="N6" s="64"/>
      <c r="O6" s="114"/>
      <c r="P6" s="112"/>
      <c r="Q6" s="115"/>
      <c r="R6" t="s" s="111">
        <v>116</v>
      </c>
      <c r="S6" s="50"/>
      <c r="T6" s="50"/>
      <c r="U6" s="50"/>
      <c r="V6" s="50"/>
      <c r="W6" s="50"/>
      <c r="X6" s="50"/>
      <c r="Y6" s="64"/>
      <c r="Z6" s="112"/>
      <c r="AA6" s="116"/>
      <c r="AB6" t="s" s="111">
        <v>117</v>
      </c>
      <c r="AC6" s="50"/>
      <c r="AD6" s="50"/>
      <c r="AE6" s="50"/>
      <c r="AF6" s="50"/>
      <c r="AG6" s="50"/>
      <c r="AH6" s="50"/>
      <c r="AI6" s="64"/>
      <c r="AJ6" s="114"/>
      <c r="AK6" s="112"/>
      <c r="AL6" s="117"/>
      <c r="AM6" s="118"/>
      <c r="AN6" t="s" s="119">
        <v>114</v>
      </c>
      <c r="AO6" s="50"/>
      <c r="AP6" s="50"/>
      <c r="AQ6" s="50"/>
      <c r="AR6" s="50"/>
      <c r="AS6" s="50"/>
      <c r="AT6" s="50"/>
      <c r="AU6" s="51"/>
      <c r="AV6" s="120"/>
    </row>
    <row r="7" ht="39.55" customHeight="1">
      <c r="A7" s="121"/>
      <c r="B7" s="122"/>
      <c r="C7" t="s" s="69">
        <v>93</v>
      </c>
      <c r="D7" t="s" s="54">
        <v>94</v>
      </c>
      <c r="E7" t="s" s="54">
        <v>95</v>
      </c>
      <c r="F7" t="s" s="54">
        <v>96</v>
      </c>
      <c r="G7" t="s" s="70">
        <v>118</v>
      </c>
      <c r="H7" s="72"/>
      <c r="I7" s="113"/>
      <c r="J7" t="s" s="69">
        <v>93</v>
      </c>
      <c r="K7" t="s" s="54">
        <v>94</v>
      </c>
      <c r="L7" t="s" s="54">
        <v>95</v>
      </c>
      <c r="M7" t="s" s="54">
        <v>96</v>
      </c>
      <c r="N7" t="s" s="70">
        <v>118</v>
      </c>
      <c r="O7" s="104"/>
      <c r="P7" s="72"/>
      <c r="Q7" s="115"/>
      <c r="R7" t="s" s="69">
        <v>86</v>
      </c>
      <c r="S7" t="s" s="54">
        <v>87</v>
      </c>
      <c r="T7" t="s" s="54">
        <v>88</v>
      </c>
      <c r="U7" t="s" s="54">
        <v>89</v>
      </c>
      <c r="V7" t="s" s="54">
        <v>90</v>
      </c>
      <c r="W7" t="s" s="54">
        <v>91</v>
      </c>
      <c r="X7" t="s" s="54">
        <v>119</v>
      </c>
      <c r="Y7" t="s" s="70">
        <v>120</v>
      </c>
      <c r="Z7" s="72"/>
      <c r="AA7" s="116"/>
      <c r="AB7" t="s" s="69">
        <v>86</v>
      </c>
      <c r="AC7" t="s" s="54">
        <v>87</v>
      </c>
      <c r="AD7" t="s" s="54">
        <v>88</v>
      </c>
      <c r="AE7" t="s" s="54">
        <v>89</v>
      </c>
      <c r="AF7" t="s" s="54">
        <v>90</v>
      </c>
      <c r="AG7" t="s" s="54">
        <v>91</v>
      </c>
      <c r="AH7" t="s" s="54">
        <v>119</v>
      </c>
      <c r="AI7" t="s" s="70">
        <v>118</v>
      </c>
      <c r="AJ7" s="104"/>
      <c r="AK7" s="72"/>
      <c r="AL7" s="115"/>
      <c r="AM7" s="123"/>
      <c r="AN7" t="s" s="54">
        <v>86</v>
      </c>
      <c r="AO7" t="s" s="54">
        <v>87</v>
      </c>
      <c r="AP7" t="s" s="54">
        <v>88</v>
      </c>
      <c r="AQ7" t="s" s="54">
        <v>89</v>
      </c>
      <c r="AR7" t="s" s="54">
        <v>90</v>
      </c>
      <c r="AS7" t="s" s="54">
        <v>91</v>
      </c>
      <c r="AT7" t="s" s="54">
        <v>92</v>
      </c>
      <c r="AU7" t="s" s="124">
        <v>120</v>
      </c>
      <c r="AV7" s="125"/>
    </row>
    <row r="8" ht="27.4" customHeight="1">
      <c r="A8" t="s" s="126">
        <v>121</v>
      </c>
      <c r="B8" s="71"/>
      <c r="C8" s="68"/>
      <c r="D8" s="68"/>
      <c r="E8" s="68"/>
      <c r="F8" s="68"/>
      <c r="G8" s="68"/>
      <c r="H8" s="127"/>
      <c r="I8" s="113"/>
      <c r="J8" s="128"/>
      <c r="K8" s="129"/>
      <c r="L8" s="129"/>
      <c r="M8" s="129"/>
      <c r="N8" t="s" s="73">
        <v>122</v>
      </c>
      <c r="O8" t="s" s="73">
        <v>123</v>
      </c>
      <c r="P8" t="s" s="74">
        <v>123</v>
      </c>
      <c r="Q8" s="130"/>
      <c r="R8" s="67"/>
      <c r="S8" s="68"/>
      <c r="T8" s="68"/>
      <c r="U8" s="68"/>
      <c r="V8" s="68"/>
      <c r="W8" s="68"/>
      <c r="X8" s="68"/>
      <c r="Y8" s="68"/>
      <c r="Z8" s="74"/>
      <c r="AA8" s="116"/>
      <c r="AB8" s="131"/>
      <c r="AC8" s="132"/>
      <c r="AD8" s="132"/>
      <c r="AE8" s="132"/>
      <c r="AF8" s="132"/>
      <c r="AG8" s="132"/>
      <c r="AH8" s="132"/>
      <c r="AI8" t="s" s="73">
        <v>122</v>
      </c>
      <c r="AJ8" t="s" s="73">
        <v>123</v>
      </c>
      <c r="AK8" t="s" s="74">
        <v>123</v>
      </c>
      <c r="AL8" s="133"/>
      <c r="AM8" t="s" s="128">
        <v>121</v>
      </c>
      <c r="AN8" s="134"/>
      <c r="AO8" s="135"/>
      <c r="AP8" s="135"/>
      <c r="AQ8" s="134"/>
      <c r="AR8" s="135"/>
      <c r="AS8" s="135"/>
      <c r="AT8" s="135"/>
      <c r="AU8" s="136"/>
      <c r="AV8" s="137"/>
    </row>
    <row r="9" ht="22.55" customHeight="1">
      <c r="A9" t="s" s="138">
        <v>124</v>
      </c>
      <c r="B9" t="s" s="139">
        <v>125</v>
      </c>
      <c r="C9" s="140">
        <f>'5a. Assessment archetype A1 ('!C9</f>
        <v>4</v>
      </c>
      <c r="D9" s="141">
        <f>'5b. Assessment archetype A2 ('!C9</f>
        <v>3</v>
      </c>
      <c r="E9" s="141">
        <f>'5c. Assessment archetype A3 ('!C9</f>
        <v>3</v>
      </c>
      <c r="F9" s="141">
        <f>'5d. Assessment archetype A4 ('!C9</f>
        <v>3</v>
      </c>
      <c r="G9" s="142">
        <f>MEDIAN('5a. Assessment archetype A1 ('!D9:F9,'5a. Assessment archetype A1 ('!H9:I9,'5a. Assessment archetype A1 ('!K9:L9,'5a. Assessment archetype A1 ('!N9:O9,'5a. Assessment archetype A1 ('!Q9:R9,'5a. Assessment archetype A1 ('!T9:W9,'5a. Assessment archetype A1 ('!Y9:AB9,'5b. Assessment archetype A2 ('!D9:F9,'5b. Assessment archetype A2 ('!H9:J9,'5b. Assessment archetype A2 ('!L9:M9,'5b. Assessment archetype A2 ('!O9:P9,'5b. Assessment archetype A2 ('!R9:S9,'5b. Assessment archetype A2 ('!U9:V9,'5b. Assessment archetype A2 ('!X9,'5c. Assessment archetype A3 ('!D9:E9,'5c. Assessment archetype A3 ('!G9:I9,'5c. Assessment archetype A3 ('!K9:M9,'5c. Assessment archetype A3 ('!O9:P9,'5c. Assessment archetype A3 ('!R9:S9,'5c. Assessment archetype A3 ('!U9:W9,'5c. Assessment archetype A3 ('!Y9:Z9,'5d. Assessment archetype A4 ('!D9:E9,'5d. Assessment archetype A4 ('!G9:I9,'5d. Assessment archetype A4 ('!K9:L9,'5d. Assessment archetype A4 ('!N9,'5d. Assessment archetype A4 ('!P9,'5d. Assessment archetype A4 ('!R9,'5d. Assessment archetype A4 ('!T9)</f>
        <v>3</v>
      </c>
      <c r="H9" s="143">
        <f>MEDIAN('5a. Assessment archetype A1 ('!D9:F12,'5a. Assessment archetype A1 ('!H9:I12,'5a. Assessment archetype A1 ('!K9:L12,'5a. Assessment archetype A1 ('!N9:O12,'5a. Assessment archetype A1 ('!Q9:R12,'5a. Assessment archetype A1 ('!T9:W12,'5a. Assessment archetype A1 ('!Y9:AB12,'5b. Assessment archetype A2 ('!D9:F12,'5b. Assessment archetype A2 ('!H9:J12,'5b. Assessment archetype A2 ('!L9:M12,'5b. Assessment archetype A2 ('!O9:P12,'5b. Assessment archetype A2 ('!R9:S12,'5b. Assessment archetype A2 ('!U9:V12,'5b. Assessment archetype A2 ('!X9:X12,'5c. Assessment archetype A3 ('!D9:E12,'5c. Assessment archetype A3 ('!G9:I12,'5c. Assessment archetype A3 ('!K9:M12,'5c. Assessment archetype A3 ('!O9:P12,'5c. Assessment archetype A3 ('!R9:S12,'5c. Assessment archetype A3 ('!U9:W12,'5c. Assessment archetype A3 ('!Y9:Z12,'5d. Assessment archetype A4 ('!D9:E12,'5d. Assessment archetype A4 ('!G9:I12,'5d. Assessment archetype A4 ('!K9:L12,'5d. Assessment archetype A4 ('!N9:N12,'5d. Assessment archetype A4 ('!P9:P12,'5d. Assessment archetype A4 ('!R9:R12,'5d. Assessment archetype A4 ('!T9:T12)</f>
        <v>3</v>
      </c>
      <c r="I9" s="113"/>
      <c r="J9" s="144">
        <f>'5a. Assessment archetype A1 ('!AD9</f>
        <v>66</v>
      </c>
      <c r="K9" s="145">
        <f>'5b. Assessment archetype A2 ('!Z9</f>
        <v>45</v>
      </c>
      <c r="L9" s="145">
        <f>'5c. Assessment archetype A3 ('!AB9</f>
        <v>49</v>
      </c>
      <c r="M9" s="145">
        <f>'5d. Assessment archetype A4 ('!V9</f>
        <v>28</v>
      </c>
      <c r="N9" s="146">
        <f>SUM(J9:M9)</f>
        <v>188</v>
      </c>
      <c r="O9" s="145">
        <f>N9*100/$N$28</f>
        <v>7.95262267343486</v>
      </c>
      <c r="P9" s="147">
        <f>(SUM(N9:N12)*100/$N$28)</f>
        <v>29.0186125211506</v>
      </c>
      <c r="Q9" s="130"/>
      <c r="R9" s="140">
        <f>MEDIAN('5a. Assessment archetype A1 ('!D9:F9,'5b. Assessment archetype A2 ('!D9:F9,'5c. Assessment archetype A3 ('!D9:E9,'5d. Assessment archetype A4 ('!D9:E9)</f>
        <v>3</v>
      </c>
      <c r="S9" s="141">
        <f>MEDIAN('5a. Assessment archetype A1 ('!H9:I9,'5b. Assessment archetype A2 ('!H9:J9,'5c. Assessment archetype A3 ('!G9:I9,'5d. Assessment archetype A4 ('!G9:I9)</f>
        <v>3</v>
      </c>
      <c r="T9" s="141">
        <f>MEDIAN('5a. Assessment archetype A1 ('!K9:L9,'5b. Assessment archetype A2 ('!L9:M9,'5c. Assessment archetype A3 ('!K9:M9,'5d. Assessment archetype A4 ('!K9:L9)</f>
        <v>3</v>
      </c>
      <c r="U9" s="141">
        <f>MEDIAN('5a. Assessment archetype A1 ('!N9:O9,'5b. Assessment archetype A2 ('!O9:P9,'5c. Assessment archetype A3 ('!O9:P9,'5d. Assessment archetype A4 ('!N9)</f>
        <v>3</v>
      </c>
      <c r="V9" s="141">
        <f>MEDIAN('5a. Assessment archetype A1 ('!Q9:R9,'5b. Assessment archetype A2 ('!R9:S9,'5c. Assessment archetype A3 ('!R9:S9,'5d. Assessment archetype A4 ('!P9)</f>
        <v>3</v>
      </c>
      <c r="W9" s="141">
        <f>MEDIAN('5a. Assessment archetype A1 ('!T9:W9,'5b. Assessment archetype A2 ('!U9:V9,'5c. Assessment archetype A3 ('!U9:W9,'5d. Assessment archetype A4 ('!R9)</f>
        <v>4</v>
      </c>
      <c r="X9" s="141">
        <f>MEDIAN('5a. Assessment archetype A1 ('!Y9:AB9,'5b. Assessment archetype A2 ('!X9,'5c. Assessment archetype A3 ('!Y9:Z9,'5d. Assessment archetype A4 ('!T9)</f>
        <v>3</v>
      </c>
      <c r="Y9" s="142">
        <f>MEDIAN('5a. Assessment archetype A1 ('!D9:F9,'5a. Assessment archetype A1 ('!H9:I9,'5a. Assessment archetype A1 ('!K9:L9,'5a. Assessment archetype A1 ('!N9:O9,'5a. Assessment archetype A1 ('!Q9:R9,'5a. Assessment archetype A1 ('!T9:W9,'5a. Assessment archetype A1 ('!Y9:AB9,'5b. Assessment archetype A2 ('!D9:F9,'5b. Assessment archetype A2 ('!H9:J9,'5b. Assessment archetype A2 ('!L9:M9,'5b. Assessment archetype A2 ('!O9:P9,'5b. Assessment archetype A2 ('!R9:S9,'5b. Assessment archetype A2 ('!U9:V9,'5b. Assessment archetype A2 ('!X9,'5c. Assessment archetype A3 ('!D9:E9,'5c. Assessment archetype A3 ('!G9:I9,'5c. Assessment archetype A3 ('!K9:M9,'5c. Assessment archetype A3 ('!O9:P9,'5c. Assessment archetype A3 ('!R9:S9,'5c. Assessment archetype A3 ('!U9:W9,'5c. Assessment archetype A3 ('!Y9:Z9,'5d. Assessment archetype A4 ('!D9:E9,'5d. Assessment archetype A4 ('!G9:I9,'5d. Assessment archetype A4 ('!K9:L9,'5d. Assessment archetype A4 ('!N9,'5d. Assessment archetype A4 ('!P9,'5d. Assessment archetype A4 ('!R9,'5d. Assessment archetype A4 ('!T9)</f>
        <v>3</v>
      </c>
      <c r="Z9" s="143">
        <f>MEDIAN('5a. Assessment archetype A1 ('!D9:F12,'5a. Assessment archetype A1 ('!H9:I12,'5a. Assessment archetype A1 ('!K9:L12,'5a. Assessment archetype A1 ('!N9:O12,'5a. Assessment archetype A1 ('!Q9:R12,'5a. Assessment archetype A1 ('!T9:W12,'5a. Assessment archetype A1 ('!Y9:AB12,'5b. Assessment archetype A2 ('!D9:F12,'5b. Assessment archetype A2 ('!H9:J12,'5b. Assessment archetype A2 ('!L9:M12,'5b. Assessment archetype A2 ('!O9:P12,'5b. Assessment archetype A2 ('!R9:S12,'5b. Assessment archetype A2 ('!U9:V12,'5b. Assessment archetype A2 ('!X9:X12,'5c. Assessment archetype A3 ('!D9:E12,'5c. Assessment archetype A3 ('!G9:I12,'5c. Assessment archetype A3 ('!K9:M12,'5c. Assessment archetype A3 ('!O9:P12,'5c. Assessment archetype A3 ('!R9:S12,'5c. Assessment archetype A3 ('!U9:W12,'5c. Assessment archetype A3 ('!Y9:Z12,'5d. Assessment archetype A4 ('!D9:E12,'5d. Assessment archetype A4 ('!G9:I12,'5d. Assessment archetype A4 ('!K9:L12,'5d. Assessment archetype A4 ('!N9:N12,'5d. Assessment archetype A4 ('!P9:P12,'5d. Assessment archetype A4 ('!R9:R12,'5d. Assessment archetype A4 ('!T9:T12)</f>
        <v>3</v>
      </c>
      <c r="AA9" s="116"/>
      <c r="AB9" s="144">
        <f>SUM('5a. Assessment archetype A1 ('!D9:F9,'5b. Assessment archetype A2 ('!D9:F9,'5c. Assessment archetype A3 ('!D9:E9,'5d. Assessment archetype A4 ('!D9:E9)</f>
        <v>25</v>
      </c>
      <c r="AC9" s="145">
        <f>SUM('5a. Assessment archetype A1 ('!H9:I9,'5b. Assessment archetype A2 ('!H9:J9,'5c. Assessment archetype A3 ('!G9:I9,'5d. Assessment archetype A4 ('!G9:I9)</f>
        <v>35</v>
      </c>
      <c r="AD9" s="145">
        <f>SUM('5a. Assessment archetype A1 ('!K9:L9,'5b. Assessment archetype A2 ('!L9:M9,'5c. Assessment archetype A3 ('!K9:M9,'5d. Assessment archetype A4 ('!K9:L9)</f>
        <v>23</v>
      </c>
      <c r="AE9" s="145">
        <f>SUM('5a. Assessment archetype A1 ('!N9:O9,'5b. Assessment archetype A2 ('!O9:P9,'5c. Assessment archetype A3 ('!O9:P9,'5d. Assessment archetype A4 ('!N9)</f>
        <v>24</v>
      </c>
      <c r="AF9" s="145">
        <f>SUM('5a. Assessment archetype A1 ('!Q9:R9,'5b. Assessment archetype A2 ('!R9:S9,'5c. Assessment archetype A3 ('!R9:S9,'5d. Assessment archetype A4 ('!P9)</f>
        <v>22</v>
      </c>
      <c r="AG9" s="145">
        <f>SUM('5a. Assessment archetype A1 ('!T9:W9,'5b. Assessment archetype A2 ('!U9:V9,'5c. Assessment archetype A3 ('!U9:W9,'5d. Assessment archetype A4 ('!R9)</f>
        <v>37</v>
      </c>
      <c r="AH9" s="145">
        <f>SUM('5a. Assessment archetype A1 ('!Y9:AB9,'5b. Assessment archetype A2 ('!X9,'5c. Assessment archetype A3 ('!Y9:Z9,'5d. Assessment archetype A4 ('!T9)</f>
        <v>22</v>
      </c>
      <c r="AI9" s="146">
        <f>SUM(AB9:AH9)</f>
        <v>188</v>
      </c>
      <c r="AJ9" s="145">
        <f>AI9*100/$AI$28</f>
        <v>7.95262267343486</v>
      </c>
      <c r="AK9" s="147">
        <f>(SUM(AI9:AI12)*100/$AI$28)</f>
        <v>29.0186125211506</v>
      </c>
      <c r="AL9" s="148"/>
      <c r="AM9" t="s" s="56">
        <v>93</v>
      </c>
      <c r="AN9" s="149">
        <f>'5a. Assessment archetype A1 ('!G28</f>
        <v>2</v>
      </c>
      <c r="AO9" s="149">
        <f>'5a. Assessment archetype A1 ('!J28</f>
        <v>3</v>
      </c>
      <c r="AP9" s="149">
        <f>'5a. Assessment archetype A1 ('!M28</f>
        <v>2.5</v>
      </c>
      <c r="AQ9" s="149">
        <f>'5a. Assessment archetype A1 ('!P28</f>
        <v>2</v>
      </c>
      <c r="AR9" s="149">
        <f>'5a. Assessment archetype A1 ('!S28</f>
        <v>3</v>
      </c>
      <c r="AS9" s="149">
        <f>'5a. Assessment archetype A1 ('!X28</f>
        <v>4</v>
      </c>
      <c r="AT9" s="149">
        <f>'5a. Assessment archetype A1 ('!AC28</f>
        <v>2</v>
      </c>
      <c r="AU9" s="150">
        <f>MEDIAN('5a. Assessment archetype A1 ('!D9:F27,'5a. Assessment archetype A1 ('!H9:I27,'5a. Assessment archetype A1 ('!K9:L27,'5a. Assessment archetype A1 ('!N9:O27,'5a. Assessment archetype A1 ('!Q9:R27,'5a. Assessment archetype A1 ('!T9:W27,'5a. Assessment archetype A1 ('!Y9:AB27)</f>
        <v>2</v>
      </c>
      <c r="AV9" s="151"/>
    </row>
    <row r="10" ht="26.55" customHeight="1">
      <c r="A10" s="152"/>
      <c r="B10" t="s" s="139">
        <v>126</v>
      </c>
      <c r="C10" s="140">
        <f>'5a. Assessment archetype A1 ('!C10</f>
        <v>3</v>
      </c>
      <c r="D10" s="141">
        <f>'5b. Assessment archetype A2 ('!C10</f>
        <v>3</v>
      </c>
      <c r="E10" s="141">
        <f>'5c. Assessment archetype A3 ('!C10</f>
        <v>3</v>
      </c>
      <c r="F10" s="141">
        <f>'5d. Assessment archetype A4 ('!C10</f>
        <v>2.5</v>
      </c>
      <c r="G10" s="142">
        <f>MEDIAN('5a. Assessment archetype A1 ('!D10:F10,'5a. Assessment archetype A1 ('!H10:I10,'5a. Assessment archetype A1 ('!K10:L10,'5a. Assessment archetype A1 ('!N10:O10,'5a. Assessment archetype A1 ('!Q10:R10,'5a. Assessment archetype A1 ('!T10:W10,'5a. Assessment archetype A1 ('!Y10:AB10,'5b. Assessment archetype A2 ('!D10:F10,'5b. Assessment archetype A2 ('!H10:J10,'5b. Assessment archetype A2 ('!L10:M10,'5b. Assessment archetype A2 ('!O10:P10,'5b. Assessment archetype A2 ('!R10:S10,'5b. Assessment archetype A2 ('!U10:V10,'5b. Assessment archetype A2 ('!X10,'5c. Assessment archetype A3 ('!D10:E10,'5c. Assessment archetype A3 ('!G10:I10,'5c. Assessment archetype A3 ('!K10:M10,'5c. Assessment archetype A3 ('!O10:P10,'5c. Assessment archetype A3 ('!R10:S10,'5c. Assessment archetype A3 ('!U10:W10,'5c. Assessment archetype A3 ('!Y10:Z10,'5d. Assessment archetype A4 ('!D10:E10,'5d. Assessment archetype A4 ('!G10:I10,'5d. Assessment archetype A4 ('!K10:L10,'5d. Assessment archetype A4 ('!N10,'5d. Assessment archetype A4 ('!P10,'5d. Assessment archetype A4 ('!R10,'5d. Assessment archetype A4 ('!T10)</f>
        <v>3</v>
      </c>
      <c r="H10" s="153"/>
      <c r="I10" s="113"/>
      <c r="J10" s="144">
        <f>'5a. Assessment archetype A1 ('!AD10</f>
        <v>57</v>
      </c>
      <c r="K10" s="145">
        <f>'5b. Assessment archetype A2 ('!Z10</f>
        <v>38</v>
      </c>
      <c r="L10" s="145">
        <f>'5c. Assessment archetype A3 ('!AB10</f>
        <v>50</v>
      </c>
      <c r="M10" s="145">
        <f>'5d. Assessment archetype A4 ('!V10</f>
        <v>26</v>
      </c>
      <c r="N10" s="146">
        <f>SUM(J10:M10)</f>
        <v>171</v>
      </c>
      <c r="O10" s="145">
        <f>N10*100/$N$28</f>
        <v>7.23350253807107</v>
      </c>
      <c r="P10" s="153"/>
      <c r="Q10" s="130"/>
      <c r="R10" s="140">
        <f>MEDIAN('5a. Assessment archetype A1 ('!D10:F10,'5b. Assessment archetype A2 ('!D10:F10,'5c. Assessment archetype A3 ('!D10:E10,'5d. Assessment archetype A4 ('!D10:E10)</f>
        <v>2</v>
      </c>
      <c r="S10" s="141">
        <f>MEDIAN('5a. Assessment archetype A1 ('!H10:I10,'5b. Assessment archetype A2 ('!H10:J10,'5c. Assessment archetype A3 ('!G10:I10,'5d. Assessment archetype A4 ('!G10:I10)</f>
        <v>4</v>
      </c>
      <c r="T10" s="141">
        <f>MEDIAN('5a. Assessment archetype A1 ('!K10:L10,'5b. Assessment archetype A2 ('!L10:M10,'5c. Assessment archetype A3 ('!K10:M10,'5d. Assessment archetype A4 ('!K10:L10)</f>
        <v>3</v>
      </c>
      <c r="U10" s="141">
        <f>MEDIAN('5a. Assessment archetype A1 ('!N10:O10,'5b. Assessment archetype A2 ('!O10:P10,'5c. Assessment archetype A3 ('!O10:P10,'5d. Assessment archetype A4 ('!N10)</f>
        <v>3</v>
      </c>
      <c r="V10" s="141">
        <f>MEDIAN('5a. Assessment archetype A1 ('!Q10:R10,'5b. Assessment archetype A2 ('!R10:S10,'5c. Assessment archetype A3 ('!R10:S10,'5d. Assessment archetype A4 ('!P10)</f>
        <v>3</v>
      </c>
      <c r="W10" s="141">
        <f>MEDIAN('5a. Assessment archetype A1 ('!T10:W10,'5b. Assessment archetype A2 ('!U10:V10,'5c. Assessment archetype A3 ('!U10:W10,'5d. Assessment archetype A4 ('!R10)</f>
        <v>4</v>
      </c>
      <c r="X10" s="141">
        <f>MEDIAN('5a. Assessment archetype A1 ('!Y10:AB10,'5b. Assessment archetype A2 ('!X10,'5c. Assessment archetype A3 ('!Y10:Z10,'5d. Assessment archetype A4 ('!T10)</f>
        <v>3</v>
      </c>
      <c r="Y10" s="142">
        <f>MEDIAN('5a. Assessment archetype A1 ('!D10:F10,'5a. Assessment archetype A1 ('!H10:I10,'5a. Assessment archetype A1 ('!K10:L10,'5a. Assessment archetype A1 ('!N10:O10,'5a. Assessment archetype A1 ('!Q10:R10,'5a. Assessment archetype A1 ('!T10:W10,'5a. Assessment archetype A1 ('!Y10:AB10,'5b. Assessment archetype A2 ('!D10:F10,'5b. Assessment archetype A2 ('!H10:J10,'5b. Assessment archetype A2 ('!L10:M10,'5b. Assessment archetype A2 ('!O10:P10,'5b. Assessment archetype A2 ('!R10:S10,'5b. Assessment archetype A2 ('!U10:V10,'5b. Assessment archetype A2 ('!X10,'5c. Assessment archetype A3 ('!D10:E10,'5c. Assessment archetype A3 ('!G10:I10,'5c. Assessment archetype A3 ('!K10:M10,'5c. Assessment archetype A3 ('!O10:P10,'5c. Assessment archetype A3 ('!R10:S10,'5c. Assessment archetype A3 ('!U10:W10,'5c. Assessment archetype A3 ('!Y10:Z10,'5d. Assessment archetype A4 ('!D10:E10,'5d. Assessment archetype A4 ('!G10:I10,'5d. Assessment archetype A4 ('!K10:L10,'5d. Assessment archetype A4 ('!N10,'5d. Assessment archetype A4 ('!P10,'5d. Assessment archetype A4 ('!R10,'5d. Assessment archetype A4 ('!T10)</f>
        <v>3</v>
      </c>
      <c r="Z10" s="153"/>
      <c r="AA10" s="116"/>
      <c r="AB10" s="144">
        <f>SUM('5a. Assessment archetype A1 ('!D10:F10,'5b. Assessment archetype A2 ('!D10:F10,'5c. Assessment archetype A3 ('!D10:E10,'5d. Assessment archetype A4 ('!D10:E10)</f>
        <v>18</v>
      </c>
      <c r="AC10" s="145">
        <f>SUM('5a. Assessment archetype A1 ('!H10:I10,'5b. Assessment archetype A2 ('!H10:J10,'5c. Assessment archetype A3 ('!G10:I10,'5d. Assessment archetype A4 ('!G10:I10)</f>
        <v>35</v>
      </c>
      <c r="AD10" s="145">
        <f>SUM('5a. Assessment archetype A1 ('!K10:L10,'5b. Assessment archetype A2 ('!L10:M10,'5c. Assessment archetype A3 ('!K10:M10,'5d. Assessment archetype A4 ('!K10:L10)</f>
        <v>22</v>
      </c>
      <c r="AE10" s="145">
        <f>SUM('5a. Assessment archetype A1 ('!N10:O10,'5b. Assessment archetype A2 ('!O10:P10,'5c. Assessment archetype A3 ('!O10:P10,'5d. Assessment archetype A4 ('!N10)</f>
        <v>23</v>
      </c>
      <c r="AF10" s="145">
        <f>SUM('5a. Assessment archetype A1 ('!Q10:R10,'5b. Assessment archetype A2 ('!R10:S10,'5c. Assessment archetype A3 ('!R10:S10,'5d. Assessment archetype A4 ('!P10)</f>
        <v>20</v>
      </c>
      <c r="AG10" s="145">
        <f>SUM('5a. Assessment archetype A1 ('!T10:W10,'5b. Assessment archetype A2 ('!U10:V10,'5c. Assessment archetype A3 ('!U10:W10,'5d. Assessment archetype A4 ('!R10)</f>
        <v>31</v>
      </c>
      <c r="AH10" s="145">
        <f>SUM('5a. Assessment archetype A1 ('!Y10:AB10,'5b. Assessment archetype A2 ('!X10,'5c. Assessment archetype A3 ('!Y10:Z10,'5d. Assessment archetype A4 ('!T10)</f>
        <v>22</v>
      </c>
      <c r="AI10" s="146">
        <f>SUM(AB10:AH10)</f>
        <v>171</v>
      </c>
      <c r="AJ10" s="145">
        <f>AI10*100/$AI$28</f>
        <v>7.23350253807107</v>
      </c>
      <c r="AK10" s="153"/>
      <c r="AL10" s="154"/>
      <c r="AM10" t="s" s="56">
        <v>94</v>
      </c>
      <c r="AN10" s="149">
        <f>'5b. Assessment archetype A2 ('!G28</f>
        <v>2</v>
      </c>
      <c r="AO10" s="149">
        <f>'5b. Assessment archetype A2 ('!K28</f>
        <v>3</v>
      </c>
      <c r="AP10" s="149">
        <f>'5b. Assessment archetype A2 ('!N28</f>
        <v>2</v>
      </c>
      <c r="AQ10" s="149">
        <f>'5b. Assessment archetype A2 ('!Q28</f>
        <v>2</v>
      </c>
      <c r="AR10" s="149">
        <f>'5b. Assessment archetype A2 ('!T28</f>
        <v>3</v>
      </c>
      <c r="AS10" s="149">
        <f>'5b. Assessment archetype A2 ('!W28</f>
        <v>3</v>
      </c>
      <c r="AT10" s="149">
        <f>'5b. Assessment archetype A2 ('!Y28</f>
        <v>1</v>
      </c>
      <c r="AU10" s="150">
        <f>MEDIAN('5b. Assessment archetype A2 ('!D9:F27,'5b. Assessment archetype A2 ('!H9:J27,'5b. Assessment archetype A2 ('!L9:M27,'5b. Assessment archetype A2 ('!O9:P27,'5b. Assessment archetype A2 ('!R9:S27,'5b. Assessment archetype A2 ('!U9:V27,'5b. Assessment archetype A2 ('!X9:X27)</f>
        <v>2</v>
      </c>
      <c r="AV10" s="155"/>
    </row>
    <row r="11" ht="26.55" customHeight="1">
      <c r="A11" s="152"/>
      <c r="B11" t="s" s="139">
        <v>127</v>
      </c>
      <c r="C11" s="140">
        <f>'5a. Assessment archetype A1 ('!C11</f>
        <v>3</v>
      </c>
      <c r="D11" s="141">
        <f>'5b. Assessment archetype A2 ('!C11</f>
        <v>3</v>
      </c>
      <c r="E11" s="141">
        <f>'5c. Assessment archetype A3 ('!C11</f>
        <v>3</v>
      </c>
      <c r="F11" s="141">
        <f>'5d. Assessment archetype A4 ('!C11</f>
        <v>2.5</v>
      </c>
      <c r="G11" s="142">
        <f>MEDIAN('5a. Assessment archetype A1 ('!D11:F11,'5a. Assessment archetype A1 ('!H11:I11,'5a. Assessment archetype A1 ('!K11:L11,'5a. Assessment archetype A1 ('!N11:O11,'5a. Assessment archetype A1 ('!Q11:R11,'5a. Assessment archetype A1 ('!T11:W11,'5a. Assessment archetype A1 ('!Y11:AB11,'5b. Assessment archetype A2 ('!D11:F11,'5b. Assessment archetype A2 ('!H11:J11,'5b. Assessment archetype A2 ('!L11:M11,'5b. Assessment archetype A2 ('!O11:P11,'5b. Assessment archetype A2 ('!R11:S11,'5b. Assessment archetype A2 ('!U11:V11,'5b. Assessment archetype A2 ('!X11,'5c. Assessment archetype A3 ('!D11:E11,'5c. Assessment archetype A3 ('!G11:I11,'5c. Assessment archetype A3 ('!K11:M11,'5c. Assessment archetype A3 ('!O11:P11,'5c. Assessment archetype A3 ('!R11:S11,'5c. Assessment archetype A3 ('!U11:W11,'5c. Assessment archetype A3 ('!Y11:Z11,'5d. Assessment archetype A4 ('!D11:E11,'5d. Assessment archetype A4 ('!G11:I11,'5d. Assessment archetype A4 ('!K11:L11,'5d. Assessment archetype A4 ('!N11,'5d. Assessment archetype A4 ('!P11,'5d. Assessment archetype A4 ('!R11,'5d. Assessment archetype A4 ('!T11)</f>
        <v>3</v>
      </c>
      <c r="H11" s="153"/>
      <c r="I11" s="113"/>
      <c r="J11" s="144">
        <f>'5a. Assessment archetype A1 ('!AD11</f>
        <v>62</v>
      </c>
      <c r="K11" s="145">
        <f>'5b. Assessment archetype A2 ('!Z11</f>
        <v>46</v>
      </c>
      <c r="L11" s="145">
        <f>'5c. Assessment archetype A3 ('!AB11</f>
        <v>46</v>
      </c>
      <c r="M11" s="145">
        <f>'5d. Assessment archetype A4 ('!V11</f>
        <v>25</v>
      </c>
      <c r="N11" s="146">
        <f>SUM(J11:M11)</f>
        <v>179</v>
      </c>
      <c r="O11" s="145">
        <f>N11*100/$N$28</f>
        <v>7.57191201353638</v>
      </c>
      <c r="P11" s="153"/>
      <c r="Q11" s="130"/>
      <c r="R11" s="140">
        <f>MEDIAN('5a. Assessment archetype A1 ('!D11:F11,'5b. Assessment archetype A2 ('!D11:F11,'5c. Assessment archetype A3 ('!D11:E11,'5d. Assessment archetype A4 ('!D11:E11)</f>
        <v>2</v>
      </c>
      <c r="S11" s="141">
        <f>MEDIAN('5a. Assessment archetype A1 ('!H11:I11,'5b. Assessment archetype A2 ('!H11:J11,'5c. Assessment archetype A3 ('!G11:I11,'5d. Assessment archetype A4 ('!G11:I11)</f>
        <v>3</v>
      </c>
      <c r="T11" s="141">
        <f>MEDIAN('5a. Assessment archetype A1 ('!K11:L11,'5b. Assessment archetype A2 ('!L11:M11,'5c. Assessment archetype A3 ('!K11:M11,'5d. Assessment archetype A4 ('!K11:L11)</f>
        <v>3</v>
      </c>
      <c r="U11" s="141">
        <f>MEDIAN('5a. Assessment archetype A1 ('!N11:O11,'5b. Assessment archetype A2 ('!O11:P11,'5c. Assessment archetype A3 ('!O11:P11,'5d. Assessment archetype A4 ('!N11)</f>
        <v>3</v>
      </c>
      <c r="V11" s="141">
        <f>MEDIAN('5a. Assessment archetype A1 ('!Q11:R11,'5b. Assessment archetype A2 ('!R11:S11,'5c. Assessment archetype A3 ('!R11:S11,'5d. Assessment archetype A4 ('!P11)</f>
        <v>3</v>
      </c>
      <c r="W11" s="141">
        <f>MEDIAN('5a. Assessment archetype A1 ('!T11:W11,'5b. Assessment archetype A2 ('!U11:V11,'5c. Assessment archetype A3 ('!U11:W11,'5d. Assessment archetype A4 ('!R11)</f>
        <v>4</v>
      </c>
      <c r="X11" s="141">
        <f>MEDIAN('5a. Assessment archetype A1 ('!Y11:AB11,'5b. Assessment archetype A2 ('!X11,'5c. Assessment archetype A3 ('!Y11:Z11,'5d. Assessment archetype A4 ('!T11)</f>
        <v>3</v>
      </c>
      <c r="Y11" s="142">
        <f>MEDIAN('5a. Assessment archetype A1 ('!D11:F11,'5a. Assessment archetype A1 ('!H11:I11,'5a. Assessment archetype A1 ('!K11:L11,'5a. Assessment archetype A1 ('!N11:O11,'5a. Assessment archetype A1 ('!Q11:R11,'5a. Assessment archetype A1 ('!T11:W11,'5a. Assessment archetype A1 ('!Y11:AB11,'5b. Assessment archetype A2 ('!D11:F11,'5b. Assessment archetype A2 ('!H11:J11,'5b. Assessment archetype A2 ('!L11:M11,'5b. Assessment archetype A2 ('!O11:P11,'5b. Assessment archetype A2 ('!R11:S11,'5b. Assessment archetype A2 ('!U11:V11,'5b. Assessment archetype A2 ('!X11,'5c. Assessment archetype A3 ('!D11:E11,'5c. Assessment archetype A3 ('!G11:I11,'5c. Assessment archetype A3 ('!K11:M11,'5c. Assessment archetype A3 ('!O11:P11,'5c. Assessment archetype A3 ('!R11:S11,'5c. Assessment archetype A3 ('!U11:W11,'5c. Assessment archetype A3 ('!Y11:Z11,'5d. Assessment archetype A4 ('!D11:E11,'5d. Assessment archetype A4 ('!G11:I11,'5d. Assessment archetype A4 ('!K11:L11,'5d. Assessment archetype A4 ('!N11,'5d. Assessment archetype A4 ('!P11,'5d. Assessment archetype A4 ('!R11,'5d. Assessment archetype A4 ('!T11)</f>
        <v>3</v>
      </c>
      <c r="Z11" s="153"/>
      <c r="AA11" s="116"/>
      <c r="AB11" s="144">
        <f>SUM('5a. Assessment archetype A1 ('!D11:F11,'5b. Assessment archetype A2 ('!D11:F11,'5c. Assessment archetype A3 ('!D11:E11,'5d. Assessment archetype A4 ('!D11:E11)</f>
        <v>19</v>
      </c>
      <c r="AC11" s="145">
        <f>SUM('5a. Assessment archetype A1 ('!H11:I11,'5b. Assessment archetype A2 ('!H11:J11,'5c. Assessment archetype A3 ('!G11:I11,'5d. Assessment archetype A4 ('!G11:I11)</f>
        <v>28</v>
      </c>
      <c r="AD11" s="145">
        <f>SUM('5a. Assessment archetype A1 ('!K11:L11,'5b. Assessment archetype A2 ('!L11:M11,'5c. Assessment archetype A3 ('!K11:M11,'5d. Assessment archetype A4 ('!K11:L11)</f>
        <v>28</v>
      </c>
      <c r="AE11" s="145">
        <f>SUM('5a. Assessment archetype A1 ('!N11:O11,'5b. Assessment archetype A2 ('!O11:P11,'5c. Assessment archetype A3 ('!O11:P11,'5d. Assessment archetype A4 ('!N11)</f>
        <v>22</v>
      </c>
      <c r="AF11" s="145">
        <f>SUM('5a. Assessment archetype A1 ('!Q11:R11,'5b. Assessment archetype A2 ('!R11:S11,'5c. Assessment archetype A3 ('!R11:S11,'5d. Assessment archetype A4 ('!P11)</f>
        <v>22</v>
      </c>
      <c r="AG11" s="145">
        <f>SUM('5a. Assessment archetype A1 ('!T11:W11,'5b. Assessment archetype A2 ('!U11:V11,'5c. Assessment archetype A3 ('!U11:W11,'5d. Assessment archetype A4 ('!R11)</f>
        <v>39</v>
      </c>
      <c r="AH11" s="145">
        <f>SUM('5a. Assessment archetype A1 ('!Y11:AB11,'5b. Assessment archetype A2 ('!X11,'5c. Assessment archetype A3 ('!Y11:Z11,'5d. Assessment archetype A4 ('!T11)</f>
        <v>21</v>
      </c>
      <c r="AI11" s="146">
        <f>SUM(AB11:AH11)</f>
        <v>179</v>
      </c>
      <c r="AJ11" s="145">
        <f>AI11*100/$AI$28</f>
        <v>7.57191201353638</v>
      </c>
      <c r="AK11" s="153"/>
      <c r="AL11" s="154"/>
      <c r="AM11" t="s" s="56">
        <v>95</v>
      </c>
      <c r="AN11" s="149">
        <f>'5c. Assessment archetype A3 ('!F28</f>
        <v>1</v>
      </c>
      <c r="AO11" s="149">
        <f>'5c. Assessment archetype A3 ('!J28</f>
        <v>1</v>
      </c>
      <c r="AP11" s="149">
        <f>'5c. Assessment archetype A3 ('!N28</f>
        <v>2</v>
      </c>
      <c r="AQ11" s="149">
        <f>'5c. Assessment archetype A3 ('!Q28</f>
        <v>2</v>
      </c>
      <c r="AR11" s="149">
        <f>'5c. Assessment archetype A3 ('!T28</f>
        <v>3</v>
      </c>
      <c r="AS11" s="149">
        <f>'5c. Assessment archetype A3 ('!X28</f>
        <v>2</v>
      </c>
      <c r="AT11" s="149">
        <f>'5c. Assessment archetype A3 ('!AA28</f>
        <v>1</v>
      </c>
      <c r="AU11" s="150">
        <f>MEDIAN('5c. Assessment archetype A3 ('!D9:E27,'5c. Assessment archetype A3 ('!G9:I27,'5c. Assessment archetype A3 ('!K9:M27,'5c. Assessment archetype A3 ('!O9:P27,'5c. Assessment archetype A3 ('!R9:S27,'5c. Assessment archetype A3 ('!U9:W27,'5c. Assessment archetype A3 ('!Y9:Y27)</f>
        <v>2</v>
      </c>
      <c r="AV11" s="155"/>
    </row>
    <row r="12" ht="26.55" customHeight="1">
      <c r="A12" s="156"/>
      <c r="B12" t="s" s="139">
        <v>128</v>
      </c>
      <c r="C12" s="140">
        <f>'5a. Assessment archetype A1 ('!C12</f>
        <v>3</v>
      </c>
      <c r="D12" s="141">
        <f>'5b. Assessment archetype A2 ('!C12</f>
        <v>3</v>
      </c>
      <c r="E12" s="141">
        <f>'5c. Assessment archetype A3 ('!C12</f>
        <v>2</v>
      </c>
      <c r="F12" s="141">
        <f>'5d. Assessment archetype A4 ('!C12</f>
        <v>2</v>
      </c>
      <c r="G12" s="142">
        <f>MEDIAN('5a. Assessment archetype A1 ('!D12:F12,'5a. Assessment archetype A1 ('!H12:I12,'5a. Assessment archetype A1 ('!K12:L12,'5a. Assessment archetype A1 ('!N12:O12,'5a. Assessment archetype A1 ('!Q12:R12,'5a. Assessment archetype A1 ('!T12:W12,'5a. Assessment archetype A1 ('!Y12:AB12,'5b. Assessment archetype A2 ('!D12:F12,'5b. Assessment archetype A2 ('!H12:J12,'5b. Assessment archetype A2 ('!L12:M12,'5b. Assessment archetype A2 ('!O12:P12,'5b. Assessment archetype A2 ('!R12:S12,'5b. Assessment archetype A2 ('!U12:V12,'5b. Assessment archetype A2 ('!X12,'5c. Assessment archetype A3 ('!D12:E12,'5c. Assessment archetype A3 ('!G12:I12,'5c. Assessment archetype A3 ('!K12:M12,'5c. Assessment archetype A3 ('!O12:P12,'5c. Assessment archetype A3 ('!R12:S12,'5c. Assessment archetype A3 ('!U12:W12,'5c. Assessment archetype A3 ('!Y12:Z12,'5d. Assessment archetype A4 ('!D12:E12,'5d. Assessment archetype A4 ('!G12:I12,'5d. Assessment archetype A4 ('!K12:L12,'5d. Assessment archetype A4 ('!N12,'5d. Assessment archetype A4 ('!P12,'5d. Assessment archetype A4 ('!R12,'5d. Assessment archetype A4 ('!T12)</f>
        <v>3</v>
      </c>
      <c r="H12" s="157"/>
      <c r="I12" s="113"/>
      <c r="J12" s="144">
        <f>'5a. Assessment archetype A1 ('!AD12</f>
        <v>53</v>
      </c>
      <c r="K12" s="145">
        <f>'5b. Assessment archetype A2 ('!Z12</f>
        <v>38</v>
      </c>
      <c r="L12" s="145">
        <f>'5c. Assessment archetype A3 ('!AB12</f>
        <v>34</v>
      </c>
      <c r="M12" s="145">
        <f>'5d. Assessment archetype A4 ('!V12</f>
        <v>23</v>
      </c>
      <c r="N12" s="146">
        <f>SUM(J12:M12)</f>
        <v>148</v>
      </c>
      <c r="O12" s="145">
        <f>N12*100/$N$28</f>
        <v>6.26057529610829</v>
      </c>
      <c r="P12" s="157"/>
      <c r="Q12" s="130"/>
      <c r="R12" s="140">
        <f>MEDIAN('5a. Assessment archetype A1 ('!D12:F12,'5b. Assessment archetype A2 ('!D12:F12,'5c. Assessment archetype A3 ('!D12:E12,'5d. Assessment archetype A4 ('!D12:E12)</f>
        <v>2</v>
      </c>
      <c r="S12" s="141">
        <f>MEDIAN('5a. Assessment archetype A1 ('!H12:I12,'5b. Assessment archetype A2 ('!H12:J12,'5c. Assessment archetype A3 ('!G12:I12,'5d. Assessment archetype A4 ('!G12:I12)</f>
        <v>3</v>
      </c>
      <c r="T12" s="141">
        <f>MEDIAN('5a. Assessment archetype A1 ('!K12:L12,'5b. Assessment archetype A2 ('!L12:M12,'5c. Assessment archetype A3 ('!K12:M12,'5d. Assessment archetype A4 ('!K12:L12)</f>
        <v>2</v>
      </c>
      <c r="U12" s="141">
        <f>MEDIAN('5a. Assessment archetype A1 ('!N12:O12,'5b. Assessment archetype A2 ('!O12:P12,'5c. Assessment archetype A3 ('!O12:P12,'5d. Assessment archetype A4 ('!N12)</f>
        <v>3</v>
      </c>
      <c r="V12" s="141">
        <f>MEDIAN('5a. Assessment archetype A1 ('!Q12:R12,'5b. Assessment archetype A2 ('!R12:S12,'5c. Assessment archetype A3 ('!R12:S12,'5d. Assessment archetype A4 ('!P12)</f>
        <v>3</v>
      </c>
      <c r="W12" s="141">
        <f>MEDIAN('5a. Assessment archetype A1 ('!T12:W12,'5b. Assessment archetype A2 ('!U12:V12,'5c. Assessment archetype A3 ('!U12:W12,'5d. Assessment archetype A4 ('!R12)</f>
        <v>3</v>
      </c>
      <c r="X12" s="141">
        <f>MEDIAN('5a. Assessment archetype A1 ('!Y12:AB12,'5b. Assessment archetype A2 ('!X12,'5c. Assessment archetype A3 ('!Y12:Z12,'5d. Assessment archetype A4 ('!T12)</f>
        <v>1</v>
      </c>
      <c r="Y12" s="142">
        <f>MEDIAN('5a. Assessment archetype A1 ('!D12:F12,'5a. Assessment archetype A1 ('!H12:I12,'5a. Assessment archetype A1 ('!K12:L12,'5a. Assessment archetype A1 ('!N12:O12,'5a. Assessment archetype A1 ('!Q12:R12,'5a. Assessment archetype A1 ('!T12:W12,'5a. Assessment archetype A1 ('!Y12:AB12,'5b. Assessment archetype A2 ('!D12:F12,'5b. Assessment archetype A2 ('!H12:J12,'5b. Assessment archetype A2 ('!L12:M12,'5b. Assessment archetype A2 ('!O12:P12,'5b. Assessment archetype A2 ('!R12:S12,'5b. Assessment archetype A2 ('!U12:V12,'5b. Assessment archetype A2 ('!X12,'5c. Assessment archetype A3 ('!D12:E12,'5c. Assessment archetype A3 ('!G12:I12,'5c. Assessment archetype A3 ('!K12:M12,'5c. Assessment archetype A3 ('!O12:P12,'5c. Assessment archetype A3 ('!R12:S12,'5c. Assessment archetype A3 ('!U12:W12,'5c. Assessment archetype A3 ('!Y12:Z12,'5d. Assessment archetype A4 ('!D12:E12,'5d. Assessment archetype A4 ('!G12:I12,'5d. Assessment archetype A4 ('!K12:L12,'5d. Assessment archetype A4 ('!N12,'5d. Assessment archetype A4 ('!P12,'5d. Assessment archetype A4 ('!R12,'5d. Assessment archetype A4 ('!T12)</f>
        <v>3</v>
      </c>
      <c r="Z12" s="157"/>
      <c r="AA12" s="116"/>
      <c r="AB12" s="144">
        <f>SUM('5a. Assessment archetype A1 ('!D12:F12,'5b. Assessment archetype A2 ('!D12:F12,'5c. Assessment archetype A3 ('!D12:E12,'5d. Assessment archetype A4 ('!D12:E12)</f>
        <v>19</v>
      </c>
      <c r="AC12" s="145">
        <f>SUM('5a. Assessment archetype A1 ('!H12:I12,'5b. Assessment archetype A2 ('!H12:J12,'5c. Assessment archetype A3 ('!G12:I12,'5d. Assessment archetype A4 ('!G12:I12)</f>
        <v>28</v>
      </c>
      <c r="AD12" s="145">
        <f>SUM('5a. Assessment archetype A1 ('!K12:L12,'5b. Assessment archetype A2 ('!L12:M12,'5c. Assessment archetype A3 ('!K12:M12,'5d. Assessment archetype A4 ('!K12:L12)</f>
        <v>19</v>
      </c>
      <c r="AE12" s="145">
        <f>SUM('5a. Assessment archetype A1 ('!N12:O12,'5b. Assessment archetype A2 ('!O12:P12,'5c. Assessment archetype A3 ('!O12:P12,'5d. Assessment archetype A4 ('!N12)</f>
        <v>24</v>
      </c>
      <c r="AF12" s="145">
        <f>SUM('5a. Assessment archetype A1 ('!Q12:R12,'5b. Assessment archetype A2 ('!R12:S12,'5c. Assessment archetype A3 ('!R12:S12,'5d. Assessment archetype A4 ('!P12)</f>
        <v>20</v>
      </c>
      <c r="AG12" s="145">
        <f>SUM('5a. Assessment archetype A1 ('!T12:W12,'5b. Assessment archetype A2 ('!U12:V12,'5c. Assessment archetype A3 ('!U12:W12,'5d. Assessment archetype A4 ('!R12)</f>
        <v>30</v>
      </c>
      <c r="AH12" s="145">
        <f>SUM('5a. Assessment archetype A1 ('!Y12:AB12,'5b. Assessment archetype A2 ('!X12,'5c. Assessment archetype A3 ('!Y12:Z12,'5d. Assessment archetype A4 ('!T12)</f>
        <v>8</v>
      </c>
      <c r="AI12" s="146">
        <f>SUM(AB12:AH12)</f>
        <v>148</v>
      </c>
      <c r="AJ12" s="145">
        <f>AI12*100/$AI$28</f>
        <v>6.26057529610829</v>
      </c>
      <c r="AK12" s="157"/>
      <c r="AL12" s="158"/>
      <c r="AM12" t="s" s="56">
        <v>96</v>
      </c>
      <c r="AN12" s="149">
        <f>'5d. Assessment archetype A4 ('!F28</f>
        <v>1</v>
      </c>
      <c r="AO12" s="149">
        <f>'5d. Assessment archetype A4 ('!J28</f>
        <v>3</v>
      </c>
      <c r="AP12" s="149">
        <f>'5d. Assessment archetype A4 ('!M28</f>
        <v>1.5</v>
      </c>
      <c r="AQ12" s="149">
        <f>'5d. Assessment archetype A4 ('!O28</f>
        <v>2</v>
      </c>
      <c r="AR12" s="149">
        <f>'5d. Assessment archetype A4 ('!Q28</f>
        <v>2</v>
      </c>
      <c r="AS12" s="149">
        <f>'5d. Assessment archetype A4 ('!S28</f>
        <v>3</v>
      </c>
      <c r="AT12" s="149">
        <f>'5d. Assessment archetype A4 ('!U28</f>
        <v>0</v>
      </c>
      <c r="AU12" s="150">
        <f>MEDIAN('5d. Assessment archetype A4 ('!D9:E27,'5d. Assessment archetype A4 ('!G9:I27,'5d. Assessment archetype A4 ('!K9:L27,'5d. Assessment archetype A4 ('!N9:N27,'5d. Assessment archetype A4 ('!P9:P27,'5d. Assessment archetype A4 ('!R9:R27,'5d. Assessment archetype A4 ('!T9:T27)</f>
        <v>2</v>
      </c>
      <c r="AV12" s="159"/>
    </row>
    <row r="13" ht="39.55" customHeight="1">
      <c r="A13" t="s" s="160">
        <v>129</v>
      </c>
      <c r="B13" t="s" s="161">
        <v>130</v>
      </c>
      <c r="C13" s="162">
        <f>'5a. Assessment archetype A1 ('!C13</f>
        <v>3</v>
      </c>
      <c r="D13" s="163">
        <f>'5b. Assessment archetype A2 ('!C13</f>
        <v>3</v>
      </c>
      <c r="E13" s="163">
        <f>'5c. Assessment archetype A3 ('!C13</f>
        <v>1</v>
      </c>
      <c r="F13" s="163">
        <f>'5d. Assessment archetype A4 ('!C13</f>
        <v>2</v>
      </c>
      <c r="G13" s="164">
        <f>MEDIAN('5a. Assessment archetype A1 ('!D13:F13,'5a. Assessment archetype A1 ('!H13:I13,'5a. Assessment archetype A1 ('!K13:L13,'5a. Assessment archetype A1 ('!N13:O13,'5a. Assessment archetype A1 ('!Q13:R13,'5a. Assessment archetype A1 ('!T13:W13,'5a. Assessment archetype A1 ('!Y13:AB13,'5b. Assessment archetype A2 ('!D13:F13,'5b. Assessment archetype A2 ('!H13:J13,'5b. Assessment archetype A2 ('!L13:M13,'5b. Assessment archetype A2 ('!O13:P13,'5b. Assessment archetype A2 ('!R13:S13,'5b. Assessment archetype A2 ('!U13:V13,'5b. Assessment archetype A2 ('!X13,'5c. Assessment archetype A3 ('!D13:E13,'5c. Assessment archetype A3 ('!G13:I13,'5c. Assessment archetype A3 ('!K13:M13,'5c. Assessment archetype A3 ('!O13:P13,'5c. Assessment archetype A3 ('!R13:S13,'5c. Assessment archetype A3 ('!U13:W13,'5c. Assessment archetype A3 ('!Y13:Z13,'5d. Assessment archetype A4 ('!D13:E13,'5d. Assessment archetype A4 ('!G13:I13,'5d. Assessment archetype A4 ('!K13:L13,'5d. Assessment archetype A4 ('!N13,'5d. Assessment archetype A4 ('!P13,'5d. Assessment archetype A4 ('!R13,'5d. Assessment archetype A4 ('!T13)</f>
        <v>2</v>
      </c>
      <c r="H13" s="165">
        <f>MEDIAN('5a. Assessment archetype A1 ('!D13:F15,'5a. Assessment archetype A1 ('!H13:I15,'5a. Assessment archetype A1 ('!K13:L15,'5a. Assessment archetype A1 ('!N13:O15,'5a. Assessment archetype A1 ('!Q13:R15,'5a. Assessment archetype A1 ('!T13:W15,'5a. Assessment archetype A1 ('!Y13:AB15,'5b. Assessment archetype A2 ('!D13:F15,'5b. Assessment archetype A2 ('!H13:J15,'5b. Assessment archetype A2 ('!L13:M15,'5b. Assessment archetype A2 ('!O13:P15,'5b. Assessment archetype A2 ('!R13:S15,'5b. Assessment archetype A2 ('!U13:V15,'5b. Assessment archetype A2 ('!X13:X15,'5c. Assessment archetype A3 ('!D13:E15,'5c. Assessment archetype A3 ('!G13:I15,'5c. Assessment archetype A3 ('!K13:M15,'5c. Assessment archetype A3 ('!O13:P15,'5c. Assessment archetype A3 ('!R13:S15,'5c. Assessment archetype A3 ('!U13:W15,'5c. Assessment archetype A3 ('!Y13:Z15,'5d. Assessment archetype A4 ('!D13:E15,'5d. Assessment archetype A4 ('!G13:I15,'5d. Assessment archetype A4 ('!K13:L15,'5d. Assessment archetype A4 ('!N13:N15,'5d. Assessment archetype A4 ('!P13:P15,'5d. Assessment archetype A4 ('!R13:R15,'5d. Assessment archetype A4 ('!T13:T15)</f>
        <v>2</v>
      </c>
      <c r="I13" s="113"/>
      <c r="J13" s="166">
        <f>'5a. Assessment archetype A1 ('!AD13</f>
        <v>48</v>
      </c>
      <c r="K13" s="167">
        <f>'5b. Assessment archetype A2 ('!Z13</f>
        <v>39</v>
      </c>
      <c r="L13" s="167">
        <f>'5c. Assessment archetype A3 ('!AB13</f>
        <v>26</v>
      </c>
      <c r="M13" s="167">
        <f>'5d. Assessment archetype A4 ('!V13</f>
        <v>20</v>
      </c>
      <c r="N13" s="168">
        <f>SUM(J13:M13)</f>
        <v>133</v>
      </c>
      <c r="O13" s="167">
        <f>N13*100/$N$28</f>
        <v>5.62605752961083</v>
      </c>
      <c r="P13" s="169">
        <f>(SUM(N13:N15)*100/$N$28)</f>
        <v>15.8629441624365</v>
      </c>
      <c r="Q13" s="130"/>
      <c r="R13" s="162">
        <f>MEDIAN('5a. Assessment archetype A1 ('!D13:F13,'5b. Assessment archetype A2 ('!D13:F13,'5c. Assessment archetype A3 ('!D13:E13,'5d. Assessment archetype A4 ('!D13:E13)</f>
        <v>2</v>
      </c>
      <c r="S13" s="163">
        <f>MEDIAN('5a. Assessment archetype A1 ('!H13:I13,'5b. Assessment archetype A2 ('!H13:J13,'5c. Assessment archetype A3 ('!G13:I13,'5d. Assessment archetype A4 ('!G13:I13)</f>
        <v>2</v>
      </c>
      <c r="T13" s="163">
        <f>MEDIAN('5a. Assessment archetype A1 ('!K13:L13,'5b. Assessment archetype A2 ('!L13:M13,'5c. Assessment archetype A3 ('!K13:M13,'5d. Assessment archetype A4 ('!K13:L13)</f>
        <v>2</v>
      </c>
      <c r="U13" s="163">
        <f>MEDIAN('5a. Assessment archetype A1 ('!N13:O13,'5b. Assessment archetype A2 ('!O13:P13,'5c. Assessment archetype A3 ('!O13:P13,'5d. Assessment archetype A4 ('!N13)</f>
        <v>3</v>
      </c>
      <c r="V13" s="163">
        <f>MEDIAN('5a. Assessment archetype A1 ('!Q13:R13,'5b. Assessment archetype A2 ('!R13:S13,'5c. Assessment archetype A3 ('!R13:S13,'5d. Assessment archetype A4 ('!P13)</f>
        <v>1</v>
      </c>
      <c r="W13" s="163">
        <f>MEDIAN('5a. Assessment archetype A1 ('!T13:W13,'5b. Assessment archetype A2 ('!U13:V13,'5c. Assessment archetype A3 ('!U13:W13,'5d. Assessment archetype A4 ('!R13)</f>
        <v>3</v>
      </c>
      <c r="X13" s="163">
        <f>MEDIAN('5a. Assessment archetype A1 ('!Y13:AB13,'5b. Assessment archetype A2 ('!X13,'5c. Assessment archetype A3 ('!Y13:Z13,'5d. Assessment archetype A4 ('!T13)</f>
        <v>2</v>
      </c>
      <c r="Y13" s="164">
        <f>MEDIAN('5a. Assessment archetype A1 ('!D13:F13,'5a. Assessment archetype A1 ('!H13:I13,'5a. Assessment archetype A1 ('!K13:L13,'5a. Assessment archetype A1 ('!N13:O13,'5a. Assessment archetype A1 ('!Q13:R13,'5a. Assessment archetype A1 ('!T13:W13,'5a. Assessment archetype A1 ('!Y13:AB13,'5b. Assessment archetype A2 ('!D13:F13,'5b. Assessment archetype A2 ('!H13:J13,'5b. Assessment archetype A2 ('!L13:M13,'5b. Assessment archetype A2 ('!O13:P13,'5b. Assessment archetype A2 ('!R13:S13,'5b. Assessment archetype A2 ('!U13:V13,'5b. Assessment archetype A2 ('!X13,'5c. Assessment archetype A3 ('!D13:E13,'5c. Assessment archetype A3 ('!G13:I13,'5c. Assessment archetype A3 ('!K13:M13,'5c. Assessment archetype A3 ('!O13:P13,'5c. Assessment archetype A3 ('!R13:S13,'5c. Assessment archetype A3 ('!U13:W13,'5c. Assessment archetype A3 ('!Y13:Z13,'5d. Assessment archetype A4 ('!D13:E13,'5d. Assessment archetype A4 ('!G13:I13,'5d. Assessment archetype A4 ('!K13:L13,'5d. Assessment archetype A4 ('!N13,'5d. Assessment archetype A4 ('!P13,'5d. Assessment archetype A4 ('!R13,'5d. Assessment archetype A4 ('!T13)</f>
        <v>2</v>
      </c>
      <c r="Z13" s="165">
        <f>MEDIAN('5a. Assessment archetype A1 ('!D13:F15,'5a. Assessment archetype A1 ('!H13:I15,'5a. Assessment archetype A1 ('!K13:L15,'5a. Assessment archetype A1 ('!N13:O15,'5a. Assessment archetype A1 ('!Q13:R15,'5a. Assessment archetype A1 ('!T13:W15,'5a. Assessment archetype A1 ('!Y13:AB15,'5b. Assessment archetype A2 ('!D13:F15,'5b. Assessment archetype A2 ('!H13:J15,'5b. Assessment archetype A2 ('!L13:M15,'5b. Assessment archetype A2 ('!O13:P15,'5b. Assessment archetype A2 ('!R13:S15,'5b. Assessment archetype A2 ('!U13:V15,'5b. Assessment archetype A2 ('!X13:X15,'5c. Assessment archetype A3 ('!D13:E15,'5c. Assessment archetype A3 ('!G13:I15,'5c. Assessment archetype A3 ('!K13:M15,'5c. Assessment archetype A3 ('!O13:P15,'5c. Assessment archetype A3 ('!R13:S15,'5c. Assessment archetype A3 ('!U13:W15,'5c. Assessment archetype A3 ('!Y13:Z15,'5d. Assessment archetype A4 ('!D13:E15,'5d. Assessment archetype A4 ('!G13:I15,'5d. Assessment archetype A4 ('!K13:L15,'5d. Assessment archetype A4 ('!N13:N15,'5d. Assessment archetype A4 ('!P13:P15,'5d. Assessment archetype A4 ('!R13:R15,'5d. Assessment archetype A4 ('!T13:T15)</f>
        <v>2</v>
      </c>
      <c r="AA13" s="116"/>
      <c r="AB13" s="166">
        <f>SUM('5a. Assessment archetype A1 ('!D13:F13,'5b. Assessment archetype A2 ('!D13:F13,'5c. Assessment archetype A3 ('!D13:E13,'5d. Assessment archetype A4 ('!D13:E13)</f>
        <v>21</v>
      </c>
      <c r="AC13" s="167">
        <f>SUM('5a. Assessment archetype A1 ('!H13:I13,'5b. Assessment archetype A2 ('!H13:J13,'5c. Assessment archetype A3 ('!G13:I13,'5d. Assessment archetype A4 ('!G13:I13)</f>
        <v>23</v>
      </c>
      <c r="AD13" s="167">
        <f>SUM('5a. Assessment archetype A1 ('!K13:L13,'5b. Assessment archetype A2 ('!L13:M13,'5c. Assessment archetype A3 ('!K13:M13,'5d. Assessment archetype A4 ('!K13:L13)</f>
        <v>17</v>
      </c>
      <c r="AE13" s="167">
        <f>SUM('5a. Assessment archetype A1 ('!N13:O13,'5b. Assessment archetype A2 ('!O13:P13,'5c. Assessment archetype A3 ('!O13:P13,'5d. Assessment archetype A4 ('!N13)</f>
        <v>20</v>
      </c>
      <c r="AF13" s="167">
        <f>SUM('5a. Assessment archetype A1 ('!Q13:R13,'5b. Assessment archetype A2 ('!R13:S13,'5c. Assessment archetype A3 ('!R13:S13,'5d. Assessment archetype A4 ('!P13)</f>
        <v>11</v>
      </c>
      <c r="AG13" s="167">
        <f>SUM('5a. Assessment archetype A1 ('!T13:W13,'5b. Assessment archetype A2 ('!U13:V13,'5c. Assessment archetype A3 ('!U13:W13,'5d. Assessment archetype A4 ('!R13)</f>
        <v>30</v>
      </c>
      <c r="AH13" s="167">
        <f>SUM('5a. Assessment archetype A1 ('!Y13:AB13,'5b. Assessment archetype A2 ('!X13,'5c. Assessment archetype A3 ('!Y13:Z13,'5d. Assessment archetype A4 ('!T13)</f>
        <v>11</v>
      </c>
      <c r="AI13" s="168">
        <f>SUM(AB13:AH13)</f>
        <v>133</v>
      </c>
      <c r="AJ13" s="167">
        <f>AI13*100/$AI$28</f>
        <v>5.62605752961083</v>
      </c>
      <c r="AK13" s="169">
        <f>(SUM(AI13:AI15)*100/$AI$28)</f>
        <v>15.8629441624365</v>
      </c>
      <c r="AL13" s="148"/>
      <c r="AM13" t="s" s="125">
        <v>118</v>
      </c>
      <c r="AN13" s="170">
        <f>MEDIAN('5a. Assessment archetype A1 ('!D9:F27,'5b. Assessment archetype A2 ('!D9:F27,'5c. Assessment archetype A3 ('!D9:E27,'5d. Assessment archetype A4 ('!D9:E27)</f>
        <v>1</v>
      </c>
      <c r="AO13" s="170">
        <f>MEDIAN('5a. Assessment archetype A1 ('!H9:I27,'5b. Assessment archetype A2 ('!H9:J27,'5c. Assessment archetype A3 ('!G9:I27,'5d. Assessment archetype A4 ('!G9:I27)</f>
        <v>2</v>
      </c>
      <c r="AP13" s="170">
        <f>MEDIAN('5a. Assessment archetype A1 ('!K9:L27,'5b. Assessment archetype A2 ('!L9:M27,'5c. Assessment archetype A3 ('!K9:M27,'5d. Assessment archetype A4 ('!K9:L27)</f>
        <v>2</v>
      </c>
      <c r="AQ13" s="170">
        <f>MEDIAN('5a. Assessment archetype A1 ('!N9:O27,'5b. Assessment archetype A2 ('!O9:P27,'5c. Assessment archetype A3 ('!O9:P27,'5d. Assessment archetype A4 ('!N9:N27)</f>
        <v>2</v>
      </c>
      <c r="AR13" s="170">
        <f>MEDIAN('5a. Assessment archetype A1 ('!Q9:R27,'5b. Assessment archetype A2 ('!R9:S27,'5c. Assessment archetype A3 ('!R9:S27,'5d. Assessment archetype A4 ('!P9:P27)</f>
        <v>3</v>
      </c>
      <c r="AS13" s="170">
        <f>MEDIAN('5a. Assessment archetype A1 ('!T9:W27,'5b. Assessment archetype A2 ('!U9:V27,'5c. Assessment archetype A3 ('!U9:W27,'5d. Assessment archetype A4 ('!R9:R27)</f>
        <v>3</v>
      </c>
      <c r="AT13" s="170">
        <f>MEDIAN('5a. Assessment archetype A1 ('!Y9:AB27,'5b. Assessment archetype A2 ('!X9:X27,'5c. Assessment archetype A3 ('!Y9:Z27,'5d. Assessment archetype A4 ('!T9:T27)</f>
        <v>2</v>
      </c>
      <c r="AU13" s="150"/>
      <c r="AV13" s="151"/>
    </row>
    <row r="14" ht="22.55" customHeight="1">
      <c r="A14" s="152"/>
      <c r="B14" t="s" s="161">
        <v>131</v>
      </c>
      <c r="C14" s="162">
        <f>'5a. Assessment archetype A1 ('!C14</f>
        <v>2</v>
      </c>
      <c r="D14" s="163">
        <f>'5b. Assessment archetype A2 ('!C14</f>
        <v>2</v>
      </c>
      <c r="E14" s="163">
        <f>'5c. Assessment archetype A3 ('!C14</f>
        <v>1</v>
      </c>
      <c r="F14" s="163">
        <f>'5d. Assessment archetype A4 ('!C14</f>
        <v>1</v>
      </c>
      <c r="G14" s="164">
        <f>MEDIAN('5a. Assessment archetype A1 ('!D14:F14,'5a. Assessment archetype A1 ('!H14:I14,'5a. Assessment archetype A1 ('!K14:L14,'5a. Assessment archetype A1 ('!N14:O14,'5a. Assessment archetype A1 ('!Q14:R14,'5a. Assessment archetype A1 ('!T14:W14,'5a. Assessment archetype A1 ('!Y14:AB14,'5b. Assessment archetype A2 ('!D14:F14,'5b. Assessment archetype A2 ('!H14:J14,'5b. Assessment archetype A2 ('!L14:M14,'5b. Assessment archetype A2 ('!O14:P14,'5b. Assessment archetype A2 ('!R14:S14,'5b. Assessment archetype A2 ('!U14:V14,'5b. Assessment archetype A2 ('!X14,'5c. Assessment archetype A3 ('!D14:E14,'5c. Assessment archetype A3 ('!G14:I14,'5c. Assessment archetype A3 ('!K14:M14,'5c. Assessment archetype A3 ('!O14:P14,'5c. Assessment archetype A3 ('!R14:S14,'5c. Assessment archetype A3 ('!U14:W14,'5c. Assessment archetype A3 ('!Y14:Z14,'5d. Assessment archetype A4 ('!D14:E14,'5d. Assessment archetype A4 ('!G14:I14,'5d. Assessment archetype A4 ('!K14:L14,'5d. Assessment archetype A4 ('!N14,'5d. Assessment archetype A4 ('!P14,'5d. Assessment archetype A4 ('!R14,'5d. Assessment archetype A4 ('!T14)</f>
        <v>2</v>
      </c>
      <c r="H14" s="153"/>
      <c r="I14" s="113"/>
      <c r="J14" s="166">
        <f>'5a. Assessment archetype A1 ('!AD14</f>
        <v>36</v>
      </c>
      <c r="K14" s="167">
        <f>'5b. Assessment archetype A2 ('!Z14</f>
        <v>29</v>
      </c>
      <c r="L14" s="167">
        <f>'5c. Assessment archetype A3 ('!AB14</f>
        <v>17</v>
      </c>
      <c r="M14" s="167">
        <f>'5d. Assessment archetype A4 ('!V14</f>
        <v>13</v>
      </c>
      <c r="N14" s="168">
        <f>SUM(J14:M14)</f>
        <v>95</v>
      </c>
      <c r="O14" s="167">
        <f>N14*100/$N$28</f>
        <v>4.01861252115059</v>
      </c>
      <c r="P14" s="153"/>
      <c r="Q14" s="130"/>
      <c r="R14" s="162">
        <f>MEDIAN('5a. Assessment archetype A1 ('!D14:F14,'5b. Assessment archetype A2 ('!D14:F14,'5c. Assessment archetype A3 ('!D14:E14,'5d. Assessment archetype A4 ('!D14:E14)</f>
        <v>1</v>
      </c>
      <c r="S14" s="163">
        <f>MEDIAN('5a. Assessment archetype A1 ('!H14:I14,'5b. Assessment archetype A2 ('!H14:J14,'5c. Assessment archetype A3 ('!G14:I14,'5d. Assessment archetype A4 ('!G14:I14)</f>
        <v>3</v>
      </c>
      <c r="T14" s="163">
        <f>MEDIAN('5a. Assessment archetype A1 ('!K14:L14,'5b. Assessment archetype A2 ('!L14:M14,'5c. Assessment archetype A3 ('!K14:M14,'5d. Assessment archetype A4 ('!K14:L14)</f>
        <v>1</v>
      </c>
      <c r="U14" s="163">
        <f>MEDIAN('5a. Assessment archetype A1 ('!N14:O14,'5b. Assessment archetype A2 ('!O14:P14,'5c. Assessment archetype A3 ('!O14:P14,'5d. Assessment archetype A4 ('!N14)</f>
        <v>2</v>
      </c>
      <c r="V14" s="163">
        <f>MEDIAN('5a. Assessment archetype A1 ('!Q14:R14,'5b. Assessment archetype A2 ('!R14:S14,'5c. Assessment archetype A3 ('!R14:S14,'5d. Assessment archetype A4 ('!P14)</f>
        <v>1</v>
      </c>
      <c r="W14" s="163">
        <f>MEDIAN('5a. Assessment archetype A1 ('!T14:W14,'5b. Assessment archetype A2 ('!U14:V14,'5c. Assessment archetype A3 ('!U14:W14,'5d. Assessment archetype A4 ('!R14)</f>
        <v>2.5</v>
      </c>
      <c r="X14" s="163">
        <f>MEDIAN('5a. Assessment archetype A1 ('!Y14:AB14,'5b. Assessment archetype A2 ('!X14,'5c. Assessment archetype A3 ('!Y14:Z14,'5d. Assessment archetype A4 ('!T14)</f>
        <v>1</v>
      </c>
      <c r="Y14" s="164">
        <f>MEDIAN('5a. Assessment archetype A1 ('!D14:F14,'5a. Assessment archetype A1 ('!H14:I14,'5a. Assessment archetype A1 ('!K14:L14,'5a. Assessment archetype A1 ('!N14:O14,'5a. Assessment archetype A1 ('!Q14:R14,'5a. Assessment archetype A1 ('!T14:W14,'5a. Assessment archetype A1 ('!Y14:AB14,'5b. Assessment archetype A2 ('!D14:F14,'5b. Assessment archetype A2 ('!H14:J14,'5b. Assessment archetype A2 ('!L14:M14,'5b. Assessment archetype A2 ('!O14:P14,'5b. Assessment archetype A2 ('!R14:S14,'5b. Assessment archetype A2 ('!U14:V14,'5b. Assessment archetype A2 ('!X14,'5c. Assessment archetype A3 ('!D14:E14,'5c. Assessment archetype A3 ('!G14:I14,'5c. Assessment archetype A3 ('!K14:M14,'5c. Assessment archetype A3 ('!O14:P14,'5c. Assessment archetype A3 ('!R14:S14,'5c. Assessment archetype A3 ('!U14:W14,'5c. Assessment archetype A3 ('!Y14:Z14,'5d. Assessment archetype A4 ('!D14:E14,'5d. Assessment archetype A4 ('!G14:I14,'5d. Assessment archetype A4 ('!K14:L14,'5d. Assessment archetype A4 ('!N14,'5d. Assessment archetype A4 ('!P14,'5d. Assessment archetype A4 ('!R14,'5d. Assessment archetype A4 ('!T14)</f>
        <v>2</v>
      </c>
      <c r="Z14" s="153"/>
      <c r="AA14" s="116"/>
      <c r="AB14" s="166">
        <f>SUM('5a. Assessment archetype A1 ('!D14:F14,'5b. Assessment archetype A2 ('!D14:F14,'5c. Assessment archetype A3 ('!D14:E14,'5d. Assessment archetype A4 ('!D14:E14)</f>
        <v>13</v>
      </c>
      <c r="AC14" s="167">
        <f>SUM('5a. Assessment archetype A1 ('!H14:I14,'5b. Assessment archetype A2 ('!H14:J14,'5c. Assessment archetype A3 ('!G14:I14,'5d. Assessment archetype A4 ('!G14:I14)</f>
        <v>23</v>
      </c>
      <c r="AD14" s="167">
        <f>SUM('5a. Assessment archetype A1 ('!K14:L14,'5b. Assessment archetype A2 ('!L14:M14,'5c. Assessment archetype A3 ('!K14:M14,'5d. Assessment archetype A4 ('!K14:L14)</f>
        <v>10</v>
      </c>
      <c r="AE14" s="167">
        <f>SUM('5a. Assessment archetype A1 ('!N14:O14,'5b. Assessment archetype A2 ('!O14:P14,'5c. Assessment archetype A3 ('!O14:P14,'5d. Assessment archetype A4 ('!N14)</f>
        <v>13</v>
      </c>
      <c r="AF14" s="167">
        <f>SUM('5a. Assessment archetype A1 ('!Q14:R14,'5b. Assessment archetype A2 ('!R14:S14,'5c. Assessment archetype A3 ('!R14:S14,'5d. Assessment archetype A4 ('!P14)</f>
        <v>9</v>
      </c>
      <c r="AG14" s="167">
        <f>SUM('5a. Assessment archetype A1 ('!T14:W14,'5b. Assessment archetype A2 ('!U14:V14,'5c. Assessment archetype A3 ('!U14:W14,'5d. Assessment archetype A4 ('!R14)</f>
        <v>19</v>
      </c>
      <c r="AH14" s="167">
        <f>SUM('5a. Assessment archetype A1 ('!Y14:AB14,'5b. Assessment archetype A2 ('!X14,'5c. Assessment archetype A3 ('!Y14:Z14,'5d. Assessment archetype A4 ('!T14)</f>
        <v>8</v>
      </c>
      <c r="AI14" s="168">
        <f>SUM(AB14:AH14)</f>
        <v>95</v>
      </c>
      <c r="AJ14" s="167">
        <f>AI14*100/$AI$28</f>
        <v>4.01861252115059</v>
      </c>
      <c r="AK14" s="153"/>
      <c r="AL14" s="154"/>
      <c r="AM14" s="56"/>
      <c r="AN14" s="149"/>
      <c r="AO14" s="149"/>
      <c r="AP14" s="149"/>
      <c r="AQ14" s="149"/>
      <c r="AR14" s="149"/>
      <c r="AS14" s="149"/>
      <c r="AT14" s="149"/>
      <c r="AU14" s="150"/>
      <c r="AV14" s="155"/>
    </row>
    <row r="15" ht="27.05" customHeight="1">
      <c r="A15" s="156"/>
      <c r="B15" t="s" s="161">
        <v>132</v>
      </c>
      <c r="C15" s="162">
        <f>'5a. Assessment archetype A1 ('!C15</f>
        <v>3</v>
      </c>
      <c r="D15" s="163">
        <f>'5b. Assessment archetype A2 ('!C15</f>
        <v>3</v>
      </c>
      <c r="E15" s="163">
        <f>'5c. Assessment archetype A3 ('!C15</f>
        <v>2</v>
      </c>
      <c r="F15" s="163">
        <f>'5d. Assessment archetype A4 ('!C15</f>
        <v>2</v>
      </c>
      <c r="G15" s="164">
        <f>MEDIAN('5a. Assessment archetype A1 ('!D15:F15,'5a. Assessment archetype A1 ('!H15:I15,'5a. Assessment archetype A1 ('!K15:L15,'5a. Assessment archetype A1 ('!N15:O15,'5a. Assessment archetype A1 ('!Q15:R15,'5a. Assessment archetype A1 ('!T15:W15,'5a. Assessment archetype A1 ('!Y15:AB15,'5b. Assessment archetype A2 ('!D15:F15,'5b. Assessment archetype A2 ('!H15:J15,'5b. Assessment archetype A2 ('!L15:M15,'5b. Assessment archetype A2 ('!O15:P15,'5b. Assessment archetype A2 ('!R15:S15,'5b. Assessment archetype A2 ('!U15:V15,'5b. Assessment archetype A2 ('!X15,'5c. Assessment archetype A3 ('!D15:E15,'5c. Assessment archetype A3 ('!G15:I15,'5c. Assessment archetype A3 ('!K15:M15,'5c. Assessment archetype A3 ('!O15:P15,'5c. Assessment archetype A3 ('!R15:S15,'5c. Assessment archetype A3 ('!U15:W15,'5c. Assessment archetype A3 ('!Y15:Z15,'5d. Assessment archetype A4 ('!D15:E15,'5d. Assessment archetype A4 ('!G15:I15,'5d. Assessment archetype A4 ('!K15:L15,'5d. Assessment archetype A4 ('!N15,'5d. Assessment archetype A4 ('!P15,'5d. Assessment archetype A4 ('!R15,'5d. Assessment archetype A4 ('!T15)</f>
        <v>2</v>
      </c>
      <c r="H15" s="157"/>
      <c r="I15" s="113"/>
      <c r="J15" s="166">
        <f>'5a. Assessment archetype A1 ('!AD15</f>
        <v>50</v>
      </c>
      <c r="K15" s="167">
        <f>'5b. Assessment archetype A2 ('!Z15</f>
        <v>44</v>
      </c>
      <c r="L15" s="167">
        <f>'5c. Assessment archetype A3 ('!AB15</f>
        <v>29</v>
      </c>
      <c r="M15" s="167">
        <f>'5d. Assessment archetype A4 ('!V15</f>
        <v>24</v>
      </c>
      <c r="N15" s="168">
        <f>SUM(J15:M15)</f>
        <v>147</v>
      </c>
      <c r="O15" s="167">
        <f>N15*100/$N$28</f>
        <v>6.21827411167513</v>
      </c>
      <c r="P15" s="157"/>
      <c r="Q15" s="130"/>
      <c r="R15" s="162">
        <f>MEDIAN('5a. Assessment archetype A1 ('!D15:F15,'5b. Assessment archetype A2 ('!D15:F15,'5c. Assessment archetype A3 ('!D15:E15,'5d. Assessment archetype A4 ('!D15:E15)</f>
        <v>2</v>
      </c>
      <c r="S15" s="163">
        <f>MEDIAN('5a. Assessment archetype A1 ('!H15:I15,'5b. Assessment archetype A2 ('!H15:J15,'5c. Assessment archetype A3 ('!G15:I15,'5d. Assessment archetype A4 ('!G15:I15)</f>
        <v>3</v>
      </c>
      <c r="T15" s="163">
        <f>MEDIAN('5a. Assessment archetype A1 ('!K15:L15,'5b. Assessment archetype A2 ('!L15:M15,'5c. Assessment archetype A3 ('!K15:M15,'5d. Assessment archetype A4 ('!K15:L15)</f>
        <v>3</v>
      </c>
      <c r="U15" s="163">
        <f>MEDIAN('5a. Assessment archetype A1 ('!N15:O15,'5b. Assessment archetype A2 ('!O15:P15,'5c. Assessment archetype A3 ('!O15:P15,'5d. Assessment archetype A4 ('!N15)</f>
        <v>2</v>
      </c>
      <c r="V15" s="163">
        <f>MEDIAN('5a. Assessment archetype A1 ('!Q15:R15,'5b. Assessment archetype A2 ('!R15:S15,'5c. Assessment archetype A3 ('!R15:S15,'5d. Assessment archetype A4 ('!P15)</f>
        <v>2</v>
      </c>
      <c r="W15" s="163">
        <f>MEDIAN('5a. Assessment archetype A1 ('!T15:W15,'5b. Assessment archetype A2 ('!U15:V15,'5c. Assessment archetype A3 ('!U15:W15,'5d. Assessment archetype A4 ('!R15)</f>
        <v>3</v>
      </c>
      <c r="X15" s="163">
        <f>MEDIAN('5a. Assessment archetype A1 ('!Y15:AB15,'5b. Assessment archetype A2 ('!X15,'5c. Assessment archetype A3 ('!Y15:Z15,'5d. Assessment archetype A4 ('!T15)</f>
        <v>2</v>
      </c>
      <c r="Y15" s="164">
        <f>MEDIAN('5a. Assessment archetype A1 ('!D15:F15,'5a. Assessment archetype A1 ('!H15:I15,'5a. Assessment archetype A1 ('!K15:L15,'5a. Assessment archetype A1 ('!N15:O15,'5a. Assessment archetype A1 ('!Q15:R15,'5a. Assessment archetype A1 ('!T15:W15,'5a. Assessment archetype A1 ('!Y15:AB15,'5b. Assessment archetype A2 ('!D15:F15,'5b. Assessment archetype A2 ('!H15:J15,'5b. Assessment archetype A2 ('!L15:M15,'5b. Assessment archetype A2 ('!O15:P15,'5b. Assessment archetype A2 ('!R15:S15,'5b. Assessment archetype A2 ('!U15:V15,'5b. Assessment archetype A2 ('!X15,'5c. Assessment archetype A3 ('!D15:E15,'5c. Assessment archetype A3 ('!G15:I15,'5c. Assessment archetype A3 ('!K15:M15,'5c. Assessment archetype A3 ('!O15:P15,'5c. Assessment archetype A3 ('!R15:S15,'5c. Assessment archetype A3 ('!U15:W15,'5c. Assessment archetype A3 ('!Y15:Z15,'5d. Assessment archetype A4 ('!D15:E15,'5d. Assessment archetype A4 ('!G15:I15,'5d. Assessment archetype A4 ('!K15:L15,'5d. Assessment archetype A4 ('!N15,'5d. Assessment archetype A4 ('!P15,'5d. Assessment archetype A4 ('!R15,'5d. Assessment archetype A4 ('!T15)</f>
        <v>2</v>
      </c>
      <c r="Z15" s="157"/>
      <c r="AA15" s="116"/>
      <c r="AB15" s="166">
        <f>SUM('5a. Assessment archetype A1 ('!D15:F15,'5b. Assessment archetype A2 ('!D15:F15,'5c. Assessment archetype A3 ('!D15:E15,'5d. Assessment archetype A4 ('!D15:E15)</f>
        <v>18</v>
      </c>
      <c r="AC15" s="167">
        <f>SUM('5a. Assessment archetype A1 ('!H15:I15,'5b. Assessment archetype A2 ('!H15:J15,'5c. Assessment archetype A3 ('!G15:I15,'5d. Assessment archetype A4 ('!G15:I15)</f>
        <v>29</v>
      </c>
      <c r="AD15" s="167">
        <f>SUM('5a. Assessment archetype A1 ('!K15:L15,'5b. Assessment archetype A2 ('!L15:M15,'5c. Assessment archetype A3 ('!K15:M15,'5d. Assessment archetype A4 ('!K15:L15)</f>
        <v>22</v>
      </c>
      <c r="AE15" s="167">
        <f>SUM('5a. Assessment archetype A1 ('!N15:O15,'5b. Assessment archetype A2 ('!O15:P15,'5c. Assessment archetype A3 ('!O15:P15,'5d. Assessment archetype A4 ('!N15)</f>
        <v>16</v>
      </c>
      <c r="AF15" s="167">
        <f>SUM('5a. Assessment archetype A1 ('!Q15:R15,'5b. Assessment archetype A2 ('!R15:S15,'5c. Assessment archetype A3 ('!R15:S15,'5d. Assessment archetype A4 ('!P15)</f>
        <v>18</v>
      </c>
      <c r="AG15" s="167">
        <f>SUM('5a. Assessment archetype A1 ('!T15:W15,'5b. Assessment archetype A2 ('!U15:V15,'5c. Assessment archetype A3 ('!U15:W15,'5d. Assessment archetype A4 ('!R15)</f>
        <v>30</v>
      </c>
      <c r="AH15" s="167">
        <f>SUM('5a. Assessment archetype A1 ('!Y15:AB15,'5b. Assessment archetype A2 ('!X15,'5c. Assessment archetype A3 ('!Y15:Z15,'5d. Assessment archetype A4 ('!T15)</f>
        <v>14</v>
      </c>
      <c r="AI15" s="168">
        <f>SUM(AB15:AH15)</f>
        <v>147</v>
      </c>
      <c r="AJ15" s="167">
        <f>AI15*100/$AI$28</f>
        <v>6.21827411167513</v>
      </c>
      <c r="AK15" s="157"/>
      <c r="AL15" s="158"/>
      <c r="AM15" t="s" s="171">
        <v>133</v>
      </c>
      <c r="AN15" s="103"/>
      <c r="AO15" s="103"/>
      <c r="AP15" s="103"/>
      <c r="AQ15" s="103"/>
      <c r="AR15" s="103"/>
      <c r="AS15" s="105"/>
      <c r="AT15" s="172">
        <f>G29</f>
        <v>2</v>
      </c>
      <c r="AU15" s="173"/>
      <c r="AV15" s="159"/>
    </row>
    <row r="16" ht="23.05" customHeight="1">
      <c r="A16" t="s" s="174">
        <v>134</v>
      </c>
      <c r="B16" t="s" s="175">
        <v>135</v>
      </c>
      <c r="C16" s="176">
        <f>'5a. Assessment archetype A1 ('!C16</f>
        <v>3</v>
      </c>
      <c r="D16" s="177">
        <f>'5b. Assessment archetype A2 ('!C16</f>
        <v>2</v>
      </c>
      <c r="E16" s="177">
        <f>'5c. Assessment archetype A3 ('!C16</f>
        <v>2</v>
      </c>
      <c r="F16" s="177">
        <f>'5d. Assessment archetype A4 ('!C16</f>
        <v>2</v>
      </c>
      <c r="G16" s="178">
        <f>MEDIAN('5a. Assessment archetype A1 ('!D16:F16,'5a. Assessment archetype A1 ('!H16:I16,'5a. Assessment archetype A1 ('!K16:L16,'5a. Assessment archetype A1 ('!N16:O16,'5a. Assessment archetype A1 ('!Q16:R16,'5a. Assessment archetype A1 ('!T16:W16,'5a. Assessment archetype A1 ('!Y16:AB16,'5b. Assessment archetype A2 ('!D16:F16,'5b. Assessment archetype A2 ('!H16:J16,'5b. Assessment archetype A2 ('!L16:M16,'5b. Assessment archetype A2 ('!O16:P16,'5b. Assessment archetype A2 ('!R16:S16,'5b. Assessment archetype A2 ('!U16:V16,'5b. Assessment archetype A2 ('!X16,,'5c. Assessment archetype A3 ('!G16:I16,'5c. Assessment archetype A3 ('!K16:M16,'5c. Assessment archetype A3 ('!O16:P16,'5c. Assessment archetype A3 ('!R16:S16,'5c. Assessment archetype A3 ('!U16:W16,'5c. Assessment archetype A3 ('!Y16:Z16,'5d. Assessment archetype A4 ('!D16:E16,'5d. Assessment archetype A4 ('!G16:I16,'5d. Assessment archetype A4 ('!K16:L16,'5d. Assessment archetype A4 ('!N16,'5d. Assessment archetype A4 ('!P16,'5d. Assessment archetype A4 ('!R16,'5d. Assessment archetype A4 ('!T16)</f>
        <v>2</v>
      </c>
      <c r="H16" s="179">
        <f>MEDIAN('5a. Assessment archetype A1 ('!D16:F18,'5a. Assessment archetype A1 ('!H16:I18,'5a. Assessment archetype A1 ('!K16:L18,'5a. Assessment archetype A1 ('!N16:O18,'5a. Assessment archetype A1 ('!Q16:R18,'5a. Assessment archetype A1 ('!T16:W18,'5a. Assessment archetype A1 ('!Y16:AB18,'5b. Assessment archetype A2 ('!D16:F18,'5b. Assessment archetype A2 ('!H16:J18,'5b. Assessment archetype A2 ('!L16:M18,'5b. Assessment archetype A2 ('!O16:P18,'5b. Assessment archetype A2 ('!R16:S18,'5b. Assessment archetype A2 ('!U16:V18,'5b. Assessment archetype A2 ('!X16:X18,'5c. Assessment archetype A3 ('!D16:E18,'5c. Assessment archetype A3 ('!G16:I18,'5c. Assessment archetype A3 ('!K16:M18,'5c. Assessment archetype A3 ('!O16:P18,'5c. Assessment archetype A3 ('!R16:S18,'5c. Assessment archetype A3 ('!U16:W18,'5c. Assessment archetype A3 ('!Y16:Z18,'5d. Assessment archetype A4 ('!D16:E18,'5d. Assessment archetype A4 ('!G16:I18,'5d. Assessment archetype A4 ('!K16:L18,'5d. Assessment archetype A4 ('!N16:N18,'5d. Assessment archetype A4 ('!P16:P18,'5d. Assessment archetype A4 ('!R16:R18,'5d. Assessment archetype A4 ('!T16:T18)</f>
        <v>2</v>
      </c>
      <c r="I16" s="113"/>
      <c r="J16" s="180">
        <f>'5a. Assessment archetype A1 ('!AD16</f>
        <v>47</v>
      </c>
      <c r="K16" s="181">
        <f>'5b. Assessment archetype A2 ('!Z16</f>
        <v>35</v>
      </c>
      <c r="L16" s="181">
        <f>'5c. Assessment archetype A3 ('!AB16</f>
        <v>32</v>
      </c>
      <c r="M16" s="181">
        <f>'5d. Assessment archetype A4 ('!V16</f>
        <v>22</v>
      </c>
      <c r="N16" s="182">
        <f>SUM(J16:M16)</f>
        <v>136</v>
      </c>
      <c r="O16" s="181">
        <f>N16*100/$N$28</f>
        <v>5.75296108291032</v>
      </c>
      <c r="P16" s="183">
        <f>(SUM(N16:N18)*100/$N$28)</f>
        <v>15.4822335025381</v>
      </c>
      <c r="Q16" s="130"/>
      <c r="R16" s="176">
        <f>MEDIAN('5a. Assessment archetype A1 ('!D16:F16,'5b. Assessment archetype A2 ('!D16:F16,'5c. Assessment archetype A3 ('!D16:E16,'5d. Assessment archetype A4 ('!D16:E16)</f>
        <v>2</v>
      </c>
      <c r="S16" s="177">
        <f>MEDIAN('5a. Assessment archetype A1 ('!H16:I16,'5b. Assessment archetype A2 ('!H16:J16,'5c. Assessment archetype A3 ('!G16:I16,'5d. Assessment archetype A4 ('!G16:I16)</f>
        <v>2</v>
      </c>
      <c r="T16" s="177">
        <f>MEDIAN('5a. Assessment archetype A1 ('!K16:L16,'5b. Assessment archetype A2 ('!L16:M16,'5c. Assessment archetype A3 ('!K16:M16,'5d. Assessment archetype A4 ('!K16:L16)</f>
        <v>2</v>
      </c>
      <c r="U16" s="177">
        <f>MEDIAN('5a. Assessment archetype A1 ('!N16:O16,'5b. Assessment archetype A2 ('!O16:P16,'5c. Assessment archetype A3 ('!O16:P16,'5d. Assessment archetype A4 ('!N16)</f>
        <v>2</v>
      </c>
      <c r="V16" s="177">
        <f>MEDIAN('5a. Assessment archetype A1 ('!Q16:R16,'5b. Assessment archetype A2 ('!R16:S16,'5c. Assessment archetype A3 ('!R16:S16,'5d. Assessment archetype A4 ('!P16)</f>
        <v>2</v>
      </c>
      <c r="W16" s="177">
        <f>MEDIAN('5a. Assessment archetype A1 ('!T16:W16,'5b. Assessment archetype A2 ('!U16:V16,'5c. Assessment archetype A3 ('!U16:W16,'5d. Assessment archetype A4 ('!R16)</f>
        <v>4</v>
      </c>
      <c r="X16" s="177">
        <f>MEDIAN('5a. Assessment archetype A1 ('!Y16:AB16,'5b. Assessment archetype A2 ('!X16,'5c. Assessment archetype A3 ('!Y16:Z16,'5d. Assessment archetype A4 ('!T16)</f>
        <v>2</v>
      </c>
      <c r="Y16" s="178">
        <f>MEDIAN('5a. Assessment archetype A1 ('!D16:F16,'5a. Assessment archetype A1 ('!H16:I16,'5a. Assessment archetype A1 ('!K16:L16,'5a. Assessment archetype A1 ('!N16:O16,'5a. Assessment archetype A1 ('!Q16:R16,'5a. Assessment archetype A1 ('!T16:W16,'5a. Assessment archetype A1 ('!Y16:AB16,'5b. Assessment archetype A2 ('!D16:F16,'5b. Assessment archetype A2 ('!H16:J16,'5b. Assessment archetype A2 ('!L16:M16,'5b. Assessment archetype A2 ('!O16:P16,'5b. Assessment archetype A2 ('!R16:S16,'5b. Assessment archetype A2 ('!U16:V16,'5b. Assessment archetype A2 ('!X16,'5c. Assessment archetype A3 ('!D16:E16,'5c. Assessment archetype A3 ('!G16:I16,'5c. Assessment archetype A3 ('!K16:M16,'5c. Assessment archetype A3 ('!O16:P16,'5c. Assessment archetype A3 ('!R16:S16,'5c. Assessment archetype A3 ('!U16:W16,'5c. Assessment archetype A3 ('!Y16:Z16,'5d. Assessment archetype A4 ('!D16:E16,'5d. Assessment archetype A4 ('!G16:I16,'5d. Assessment archetype A4 ('!K16:L16,'5d. Assessment archetype A4 ('!N16,'5d. Assessment archetype A4 ('!P16,'5d. Assessment archetype A4 ('!R16,'5d. Assessment archetype A4 ('!T16)</f>
        <v>2</v>
      </c>
      <c r="Z16" s="179">
        <f>MEDIAN('5a. Assessment archetype A1 ('!D16:F18,'5a. Assessment archetype A1 ('!H16:I18,'5a. Assessment archetype A1 ('!K16:L18,'5a. Assessment archetype A1 ('!N16:O18,'5a. Assessment archetype A1 ('!Q16:R18,'5a. Assessment archetype A1 ('!T16:W18,'5a. Assessment archetype A1 ('!Y16:AB18,'5b. Assessment archetype A2 ('!D16:F18,'5b. Assessment archetype A2 ('!H16:J18,'5b. Assessment archetype A2 ('!L16:M18,'5b. Assessment archetype A2 ('!O16:P18,'5b. Assessment archetype A2 ('!R16:S18,'5b. Assessment archetype A2 ('!U16:V18,'5b. Assessment archetype A2 ('!X16:X18,'5c. Assessment archetype A3 ('!D16:E18,'5c. Assessment archetype A3 ('!G16:I18,'5c. Assessment archetype A3 ('!K16:M18,'5c. Assessment archetype A3 ('!O16:P18,'5c. Assessment archetype A3 ('!R16:S18,'5c. Assessment archetype A3 ('!U16:W18,'5c. Assessment archetype A3 ('!Y16:Z18,'5d. Assessment archetype A4 ('!D16:E18,'5d. Assessment archetype A4 ('!G16:I18,'5d. Assessment archetype A4 ('!K16:L18,'5d. Assessment archetype A4 ('!N16:N18,'5d. Assessment archetype A4 ('!P16:P18,'5d. Assessment archetype A4 ('!R16:R18,'5d. Assessment archetype A4 ('!T16:T18)</f>
        <v>2</v>
      </c>
      <c r="AA16" s="116"/>
      <c r="AB16" s="180">
        <f>SUM('5a. Assessment archetype A1 ('!D16:F16,'5b. Assessment archetype A2 ('!D16:F16,'5c. Assessment archetype A3 ('!D16:E16,'5d. Assessment archetype A4 ('!D16:E16)</f>
        <v>18</v>
      </c>
      <c r="AC16" s="181">
        <f>SUM('5a. Assessment archetype A1 ('!H16:I16,'5b. Assessment archetype A2 ('!H16:J16,'5c. Assessment archetype A3 ('!G16:I16,'5d. Assessment archetype A4 ('!G16:I16)</f>
        <v>22</v>
      </c>
      <c r="AD16" s="181">
        <f>SUM('5a. Assessment archetype A1 ('!K16:L16,'5b. Assessment archetype A2 ('!L16:M16,'5c. Assessment archetype A3 ('!K16:M16,'5d. Assessment archetype A4 ('!K16:L16)</f>
        <v>19</v>
      </c>
      <c r="AE16" s="181">
        <f>SUM('5a. Assessment archetype A1 ('!N16:O16,'5b. Assessment archetype A2 ('!O16:P16,'5c. Assessment archetype A3 ('!O16:P16,'5d. Assessment archetype A4 ('!N16)</f>
        <v>16</v>
      </c>
      <c r="AF16" s="181">
        <f>SUM('5a. Assessment archetype A1 ('!Q16:R16,'5b. Assessment archetype A2 ('!R16:S16,'5c. Assessment archetype A3 ('!R16:S16,'5d. Assessment archetype A4 ('!P16)</f>
        <v>17</v>
      </c>
      <c r="AG16" s="181">
        <f>SUM('5a. Assessment archetype A1 ('!T16:W16,'5b. Assessment archetype A2 ('!U16:V16,'5c. Assessment archetype A3 ('!U16:W16,'5d. Assessment archetype A4 ('!R16)</f>
        <v>29</v>
      </c>
      <c r="AH16" s="181">
        <f>SUM('5a. Assessment archetype A1 ('!Y16:AB16,'5b. Assessment archetype A2 ('!X16,'5c. Assessment archetype A3 ('!Y16:Z16,'5d. Assessment archetype A4 ('!T16)</f>
        <v>15</v>
      </c>
      <c r="AI16" s="182">
        <f>SUM(AB16:AH16)</f>
        <v>136</v>
      </c>
      <c r="AJ16" s="181">
        <f>AI16*100/$AI$28</f>
        <v>5.75296108291032</v>
      </c>
      <c r="AK16" s="183">
        <f>(SUM(AI16:AI18)*100/$AI$28)</f>
        <v>15.4822335025381</v>
      </c>
      <c r="AL16" s="184"/>
      <c r="AM16" s="185"/>
      <c r="AN16" s="186"/>
      <c r="AO16" s="186"/>
      <c r="AP16" s="186"/>
      <c r="AQ16" s="186"/>
      <c r="AR16" s="186"/>
      <c r="AS16" s="186"/>
      <c r="AT16" s="186"/>
      <c r="AU16" s="187"/>
      <c r="AV16" s="188"/>
    </row>
    <row r="17" ht="26.55" customHeight="1">
      <c r="A17" s="152"/>
      <c r="B17" t="s" s="175">
        <v>136</v>
      </c>
      <c r="C17" s="176">
        <f>'5a. Assessment archetype A1 ('!C17</f>
        <v>2</v>
      </c>
      <c r="D17" s="177">
        <f>'5b. Assessment archetype A2 ('!C17</f>
        <v>2</v>
      </c>
      <c r="E17" s="177">
        <f>'5c. Assessment archetype A3 ('!C17</f>
        <v>2</v>
      </c>
      <c r="F17" s="177">
        <f>'5d. Assessment archetype A4 ('!C17</f>
        <v>2</v>
      </c>
      <c r="G17" s="178">
        <f>MEDIAN('5a. Assessment archetype A1 ('!D17:F17,'5a. Assessment archetype A1 ('!H17:I17,'5a. Assessment archetype A1 ('!K17:L17,'5a. Assessment archetype A1 ('!N17:O17,'5a. Assessment archetype A1 ('!Q17:R17,'5a. Assessment archetype A1 ('!T17:W17,'5a. Assessment archetype A1 ('!Y17:AB17,'5b. Assessment archetype A2 ('!D17:F17,'5b. Assessment archetype A2 ('!H17:J17,'5b. Assessment archetype A2 ('!L17:M17,'5b. Assessment archetype A2 ('!O17:P17,'5b. Assessment archetype A2 ('!R17:S17,'5b. Assessment archetype A2 ('!U17:V17,'5b. Assessment archetype A2 ('!X17,,'5c. Assessment archetype A3 ('!G17:I17,'5c. Assessment archetype A3 ('!K17:M17,'5c. Assessment archetype A3 ('!O17:P17,'5c. Assessment archetype A3 ('!R17:S17,'5c. Assessment archetype A3 ('!U17:W17,'5c. Assessment archetype A3 ('!Y17:Z17,'5d. Assessment archetype A4 ('!D17:E17,'5d. Assessment archetype A4 ('!G17:I17,'5d. Assessment archetype A4 ('!K17:L17,'5d. Assessment archetype A4 ('!N17,'5d. Assessment archetype A4 ('!P17,'5d. Assessment archetype A4 ('!R17,'5d. Assessment archetype A4 ('!T17)</f>
        <v>2</v>
      </c>
      <c r="H17" s="153"/>
      <c r="I17" s="113"/>
      <c r="J17" s="180">
        <f>'5a. Assessment archetype A1 ('!AD17</f>
        <v>29</v>
      </c>
      <c r="K17" s="181">
        <f>'5b. Assessment archetype A2 ('!Z17</f>
        <v>26</v>
      </c>
      <c r="L17" s="181">
        <f>'5c. Assessment archetype A3 ('!AB17</f>
        <v>32</v>
      </c>
      <c r="M17" s="181">
        <f>'5d. Assessment archetype A4 ('!V17</f>
        <v>19</v>
      </c>
      <c r="N17" s="182">
        <f>SUM(J17:M17)</f>
        <v>106</v>
      </c>
      <c r="O17" s="181">
        <f>N17*100/$N$28</f>
        <v>4.4839255499154</v>
      </c>
      <c r="P17" s="153"/>
      <c r="Q17" s="130"/>
      <c r="R17" s="176">
        <f>MEDIAN('5a. Assessment archetype A1 ('!D17:F17,'5b. Assessment archetype A2 ('!D17:F17,'5c. Assessment archetype A3 ('!D17:E17,'5d. Assessment archetype A4 ('!D17:E17)</f>
        <v>2</v>
      </c>
      <c r="S17" s="177">
        <f>MEDIAN('5a. Assessment archetype A1 ('!H17:I17,'5b. Assessment archetype A2 ('!H17:J17,'5c. Assessment archetype A3 ('!G17:I17,'5d. Assessment archetype A4 ('!G17:I17)</f>
        <v>2</v>
      </c>
      <c r="T17" s="177">
        <f>MEDIAN('5a. Assessment archetype A1 ('!K17:L17,'5b. Assessment archetype A2 ('!L17:M17,'5c. Assessment archetype A3 ('!K17:M17,'5d. Assessment archetype A4 ('!K17:L17)</f>
        <v>2</v>
      </c>
      <c r="U17" s="177">
        <f>MEDIAN('5a. Assessment archetype A1 ('!N17:O17,'5b. Assessment archetype A2 ('!O17:P17,'5c. Assessment archetype A3 ('!O17:P17,'5d. Assessment archetype A4 ('!N17)</f>
        <v>2</v>
      </c>
      <c r="V17" s="177">
        <f>MEDIAN('5a. Assessment archetype A1 ('!Q17:R17,'5b. Assessment archetype A2 ('!R17:S17,'5c. Assessment archetype A3 ('!R17:S17,'5d. Assessment archetype A4 ('!P17)</f>
        <v>2</v>
      </c>
      <c r="W17" s="177">
        <f>MEDIAN('5a. Assessment archetype A1 ('!T17:W17,'5b. Assessment archetype A2 ('!U17:V17,'5c. Assessment archetype A3 ('!U17:W17,'5d. Assessment archetype A4 ('!R17)</f>
        <v>3</v>
      </c>
      <c r="X17" s="177">
        <f>MEDIAN('5a. Assessment archetype A1 ('!Y17:AB17,'5b. Assessment archetype A2 ('!X17,'5c. Assessment archetype A3 ('!Y17:Z17,'5d. Assessment archetype A4 ('!T17)</f>
        <v>1</v>
      </c>
      <c r="Y17" s="178">
        <f>MEDIAN('5a. Assessment archetype A1 ('!D17:F17,'5a. Assessment archetype A1 ('!H17:I17,'5a. Assessment archetype A1 ('!K17:L17,'5a. Assessment archetype A1 ('!N17:O17,'5a. Assessment archetype A1 ('!Q17:R17,'5a. Assessment archetype A1 ('!T17:W17,'5a. Assessment archetype A1 ('!Y17:AB17,'5b. Assessment archetype A2 ('!D17:F17,'5b. Assessment archetype A2 ('!H17:J17,'5b. Assessment archetype A2 ('!L17:M17,'5b. Assessment archetype A2 ('!O17:P17,'5b. Assessment archetype A2 ('!R17:S17,'5b. Assessment archetype A2 ('!U17:V17,'5b. Assessment archetype A2 ('!X17,'5c. Assessment archetype A3 ('!D17:E17,'5c. Assessment archetype A3 ('!G17:I17,'5c. Assessment archetype A3 ('!K17:M17,'5c. Assessment archetype A3 ('!O17:P17,'5c. Assessment archetype A3 ('!R17:S17,'5c. Assessment archetype A3 ('!U17:W17,'5c. Assessment archetype A3 ('!Y17:Z17,'5d. Assessment archetype A4 ('!D17:E17,'5d. Assessment archetype A4 ('!G17:I17,'5d. Assessment archetype A4 ('!K17:L17,'5d. Assessment archetype A4 ('!N17,'5d. Assessment archetype A4 ('!P17,'5d. Assessment archetype A4 ('!R17,'5d. Assessment archetype A4 ('!T17)</f>
        <v>2</v>
      </c>
      <c r="Z17" s="153"/>
      <c r="AA17" s="116"/>
      <c r="AB17" s="180">
        <f>SUM('5a. Assessment archetype A1 ('!D17:F17,'5b. Assessment archetype A2 ('!D17:F17,'5c. Assessment archetype A3 ('!D17:E17,'5d. Assessment archetype A4 ('!D17:E17)</f>
        <v>17</v>
      </c>
      <c r="AC17" s="181">
        <f>SUM('5a. Assessment archetype A1 ('!H17:I17,'5b. Assessment archetype A2 ('!H17:J17,'5c. Assessment archetype A3 ('!G17:I17,'5d. Assessment archetype A4 ('!G17:I17)</f>
        <v>20</v>
      </c>
      <c r="AD17" s="181">
        <f>SUM('5a. Assessment archetype A1 ('!K17:L17,'5b. Assessment archetype A2 ('!L17:M17,'5c. Assessment archetype A3 ('!K17:M17,'5d. Assessment archetype A4 ('!K17:L17)</f>
        <v>20</v>
      </c>
      <c r="AE17" s="181">
        <f>SUM('5a. Assessment archetype A1 ('!N17:O17,'5b. Assessment archetype A2 ('!O17:P17,'5c. Assessment archetype A3 ('!O17:P17,'5d. Assessment archetype A4 ('!N17)</f>
        <v>10</v>
      </c>
      <c r="AF17" s="181">
        <f>SUM('5a. Assessment archetype A1 ('!Q17:R17,'5b. Assessment archetype A2 ('!R17:S17,'5c. Assessment archetype A3 ('!R17:S17,'5d. Assessment archetype A4 ('!P17)</f>
        <v>11</v>
      </c>
      <c r="AG17" s="181">
        <f>SUM('5a. Assessment archetype A1 ('!T17:W17,'5b. Assessment archetype A2 ('!U17:V17,'5c. Assessment archetype A3 ('!U17:W17,'5d. Assessment archetype A4 ('!R17)</f>
        <v>23</v>
      </c>
      <c r="AH17" s="181">
        <f>SUM('5a. Assessment archetype A1 ('!Y17:AB17,'5b. Assessment archetype A2 ('!X17,'5c. Assessment archetype A3 ('!Y17:Z17,'5d. Assessment archetype A4 ('!T17)</f>
        <v>5</v>
      </c>
      <c r="AI17" s="182">
        <f>SUM(AB17:AH17)</f>
        <v>106</v>
      </c>
      <c r="AJ17" s="181">
        <f>AI17*100/$AI$28</f>
        <v>4.4839255499154</v>
      </c>
      <c r="AK17" s="153"/>
      <c r="AL17" s="155"/>
      <c r="AM17" s="97"/>
      <c r="AN17" s="149"/>
      <c r="AO17" s="149"/>
      <c r="AP17" s="149"/>
      <c r="AQ17" s="149"/>
      <c r="AR17" s="149"/>
      <c r="AS17" s="149"/>
      <c r="AT17" s="149"/>
      <c r="AU17" s="170"/>
      <c r="AV17" s="189"/>
    </row>
    <row r="18" ht="26.55" customHeight="1">
      <c r="A18" s="156"/>
      <c r="B18" t="s" s="175">
        <v>137</v>
      </c>
      <c r="C18" s="176">
        <f>'5a. Assessment archetype A1 ('!C18</f>
        <v>3</v>
      </c>
      <c r="D18" s="177">
        <f>'5b. Assessment archetype A2 ('!C18</f>
        <v>2</v>
      </c>
      <c r="E18" s="177">
        <f>'5c. Assessment archetype A3 ('!C18</f>
        <v>2</v>
      </c>
      <c r="F18" s="177">
        <f>'5d. Assessment archetype A4 ('!C18</f>
        <v>2</v>
      </c>
      <c r="G18" s="178">
        <f>MEDIAN('5a. Assessment archetype A1 ('!D18:F18,'5a. Assessment archetype A1 ('!H18:I18,'5a. Assessment archetype A1 ('!K18:L18,'5a. Assessment archetype A1 ('!N18:O18,'5a. Assessment archetype A1 ('!Q18:R18,'5a. Assessment archetype A1 ('!T18:W18,'5a. Assessment archetype A1 ('!Y18:AB18,'5b. Assessment archetype A2 ('!D18:F18,'5b. Assessment archetype A2 ('!H18:J18,'5b. Assessment archetype A2 ('!L18:M18,'5b. Assessment archetype A2 ('!O18:P18,'5b. Assessment archetype A2 ('!R18:S18,'5b. Assessment archetype A2 ('!U18:V18,'5b. Assessment archetype A2 ('!X18,,'5c. Assessment archetype A3 ('!G18:I18,'5c. Assessment archetype A3 ('!K18:M18,'5c. Assessment archetype A3 ('!O18:P18,'5c. Assessment archetype A3 ('!R18:S18,'5c. Assessment archetype A3 ('!U18:W18,'5c. Assessment archetype A3 ('!Y18:Z18,'5d. Assessment archetype A4 ('!D18:E18,'5d. Assessment archetype A4 ('!G18:I18,'5d. Assessment archetype A4 ('!K18:L18,'5d. Assessment archetype A4 ('!N18,'5d. Assessment archetype A4 ('!P18,'5d. Assessment archetype A4 ('!R18,'5d. Assessment archetype A4 ('!T18)</f>
        <v>2</v>
      </c>
      <c r="H18" s="157"/>
      <c r="I18" s="113"/>
      <c r="J18" s="180">
        <f>'5a. Assessment archetype A1 ('!AD18</f>
        <v>47</v>
      </c>
      <c r="K18" s="181">
        <f>'5b. Assessment archetype A2 ('!Z18</f>
        <v>30</v>
      </c>
      <c r="L18" s="181">
        <f>'5c. Assessment archetype A3 ('!AB18</f>
        <v>26</v>
      </c>
      <c r="M18" s="181">
        <f>'5d. Assessment archetype A4 ('!V18</f>
        <v>21</v>
      </c>
      <c r="N18" s="182">
        <f>SUM(J18:M18)</f>
        <v>124</v>
      </c>
      <c r="O18" s="181">
        <f>N18*100/$N$28</f>
        <v>5.24534686971235</v>
      </c>
      <c r="P18" s="157"/>
      <c r="Q18" s="130"/>
      <c r="R18" s="176">
        <f>MEDIAN('5a. Assessment archetype A1 ('!D18:F18,'5b. Assessment archetype A2 ('!D18:F18,'5c. Assessment archetype A3 ('!D18:E18,'5d. Assessment archetype A4 ('!D18:E18)</f>
        <v>1</v>
      </c>
      <c r="S18" s="177">
        <f>MEDIAN('5a. Assessment archetype A1 ('!H18:I18,'5b. Assessment archetype A2 ('!H18:J18,'5c. Assessment archetype A3 ('!G18:I18,'5d. Assessment archetype A4 ('!G18:I18)</f>
        <v>3</v>
      </c>
      <c r="T18" s="177">
        <f>MEDIAN('5a. Assessment archetype A1 ('!K18:L18,'5b. Assessment archetype A2 ('!L18:M18,'5c. Assessment archetype A3 ('!K18:M18,'5d. Assessment archetype A4 ('!K18:L18)</f>
        <v>2</v>
      </c>
      <c r="U18" s="177">
        <f>MEDIAN('5a. Assessment archetype A1 ('!N18:O18,'5b. Assessment archetype A2 ('!O18:P18,'5c. Assessment archetype A3 ('!O18:P18,'5d. Assessment archetype A4 ('!N18)</f>
        <v>2</v>
      </c>
      <c r="V18" s="177">
        <f>MEDIAN('5a. Assessment archetype A1 ('!Q18:R18,'5b. Assessment archetype A2 ('!R18:S18,'5c. Assessment archetype A3 ('!R18:S18,'5d. Assessment archetype A4 ('!P18)</f>
        <v>2</v>
      </c>
      <c r="W18" s="177">
        <f>MEDIAN('5a. Assessment archetype A1 ('!T18:W18,'5b. Assessment archetype A2 ('!U18:V18,'5c. Assessment archetype A3 ('!U18:W18,'5d. Assessment archetype A4 ('!R18)</f>
        <v>3</v>
      </c>
      <c r="X18" s="177">
        <f>MEDIAN('5a. Assessment archetype A1 ('!Y18:AB18,'5b. Assessment archetype A2 ('!X18,'5c. Assessment archetype A3 ('!Y18:Z18,'5d. Assessment archetype A4 ('!T18)</f>
        <v>2</v>
      </c>
      <c r="Y18" s="178">
        <f>MEDIAN('5a. Assessment archetype A1 ('!D18:F18,'5a. Assessment archetype A1 ('!H18:I18,'5a. Assessment archetype A1 ('!K18:L18,'5a. Assessment archetype A1 ('!N18:O18,'5a. Assessment archetype A1 ('!Q18:R18,'5a. Assessment archetype A1 ('!T18:W18,'5a. Assessment archetype A1 ('!Y18:AB18,'5b. Assessment archetype A2 ('!D18:F18,'5b. Assessment archetype A2 ('!H18:J18,'5b. Assessment archetype A2 ('!L18:M18,'5b. Assessment archetype A2 ('!O18:P18,'5b. Assessment archetype A2 ('!R18:S18,'5b. Assessment archetype A2 ('!U18:V18,'5b. Assessment archetype A2 ('!X18,'5c. Assessment archetype A3 ('!D18:E18,'5c. Assessment archetype A3 ('!G18:I18,'5c. Assessment archetype A3 ('!K18:M18,'5c. Assessment archetype A3 ('!O18:P18,'5c. Assessment archetype A3 ('!R18:S18,'5c. Assessment archetype A3 ('!U18:W18,'5c. Assessment archetype A3 ('!Y18:Z18,'5d. Assessment archetype A4 ('!D18:E18,'5d. Assessment archetype A4 ('!G18:I18,'5d. Assessment archetype A4 ('!K18:L18,'5d. Assessment archetype A4 ('!N18,'5d. Assessment archetype A4 ('!P18,'5d. Assessment archetype A4 ('!R18,'5d. Assessment archetype A4 ('!T18)</f>
        <v>2</v>
      </c>
      <c r="Z18" s="157"/>
      <c r="AA18" s="116"/>
      <c r="AB18" s="180">
        <f>SUM('5a. Assessment archetype A1 ('!D18:F18,'5b. Assessment archetype A2 ('!D18:F18,'5c. Assessment archetype A3 ('!D18:E18,'5d. Assessment archetype A4 ('!D18:E18)</f>
        <v>14</v>
      </c>
      <c r="AC18" s="181">
        <f>SUM('5a. Assessment archetype A1 ('!H18:I18,'5b. Assessment archetype A2 ('!H18:J18,'5c. Assessment archetype A3 ('!G18:I18,'5d. Assessment archetype A4 ('!G18:I18)</f>
        <v>22</v>
      </c>
      <c r="AD18" s="181">
        <f>SUM('5a. Assessment archetype A1 ('!K18:L18,'5b. Assessment archetype A2 ('!L18:M18,'5c. Assessment archetype A3 ('!K18:M18,'5d. Assessment archetype A4 ('!K18:L18)</f>
        <v>21</v>
      </c>
      <c r="AE18" s="181">
        <f>SUM('5a. Assessment archetype A1 ('!N18:O18,'5b. Assessment archetype A2 ('!O18:P18,'5c. Assessment archetype A3 ('!O18:P18,'5d. Assessment archetype A4 ('!N18)</f>
        <v>14</v>
      </c>
      <c r="AF18" s="181">
        <f>SUM('5a. Assessment archetype A1 ('!Q18:R18,'5b. Assessment archetype A2 ('!R18:S18,'5c. Assessment archetype A3 ('!R18:S18,'5d. Assessment archetype A4 ('!P18)</f>
        <v>16</v>
      </c>
      <c r="AG18" s="181">
        <f>SUM('5a. Assessment archetype A1 ('!T18:W18,'5b. Assessment archetype A2 ('!U18:V18,'5c. Assessment archetype A3 ('!U18:W18,'5d. Assessment archetype A4 ('!R18)</f>
        <v>25</v>
      </c>
      <c r="AH18" s="181">
        <f>SUM('5a. Assessment archetype A1 ('!Y18:AB18,'5b. Assessment archetype A2 ('!X18,'5c. Assessment archetype A3 ('!Y18:Z18,'5d. Assessment archetype A4 ('!T18)</f>
        <v>12</v>
      </c>
      <c r="AI18" s="182">
        <f>SUM(AB18:AH18)</f>
        <v>124</v>
      </c>
      <c r="AJ18" s="181">
        <f>AI18*100/$AI$28</f>
        <v>5.24534686971235</v>
      </c>
      <c r="AK18" s="157"/>
      <c r="AL18" s="159"/>
      <c r="AM18" s="97"/>
      <c r="AN18" s="149"/>
      <c r="AO18" s="149"/>
      <c r="AP18" s="149"/>
      <c r="AQ18" s="149"/>
      <c r="AR18" s="149"/>
      <c r="AS18" s="149"/>
      <c r="AT18" s="149"/>
      <c r="AU18" s="170"/>
      <c r="AV18" s="190"/>
    </row>
    <row r="19" ht="40.05" customHeight="1">
      <c r="A19" t="s" s="191">
        <v>138</v>
      </c>
      <c r="B19" t="s" s="192">
        <v>139</v>
      </c>
      <c r="C19" s="193">
        <f>'5a. Assessment archetype A1 ('!C19</f>
        <v>3</v>
      </c>
      <c r="D19" s="194">
        <f>'5b. Assessment archetype A2 ('!C19</f>
        <v>3</v>
      </c>
      <c r="E19" s="194">
        <f>'5c. Assessment archetype A3 ('!C19</f>
        <v>2</v>
      </c>
      <c r="F19" s="194">
        <f>'5d. Assessment archetype A4 ('!C19</f>
        <v>2</v>
      </c>
      <c r="G19" s="195">
        <f>MEDIAN('5a. Assessment archetype A1 ('!D19:F19,'5a. Assessment archetype A1 ('!H19:I19,'5a. Assessment archetype A1 ('!K19:L19,'5a. Assessment archetype A1 ('!N19:O19,'5a. Assessment archetype A1 ('!Q19:R19,'5a. Assessment archetype A1 ('!T19:W19,'5a. Assessment archetype A1 ('!Y19:AB19,'5b. Assessment archetype A2 ('!D19:F19,'5b. Assessment archetype A2 ('!H19:J19,'5b. Assessment archetype A2 ('!L19:M19,'5b. Assessment archetype A2 ('!O19:P19,'5b. Assessment archetype A2 ('!R19:S19,'5b. Assessment archetype A2 ('!U19:V19,'5b. Assessment archetype A2 ('!X19,'5c. Assessment archetype A3 ('!D19:E19,'5c. Assessment archetype A3 ('!G19:I19,'5c. Assessment archetype A3 ('!K19:M19,'5c. Assessment archetype A3 ('!O19:P19,'5c. Assessment archetype A3 ('!R19:S19,'5c. Assessment archetype A3 ('!U19:W19,'5c. Assessment archetype A3 ('!Y19:Z19,'5d. Assessment archetype A4 ('!D19:E19,'5d. Assessment archetype A4 ('!G19:I19,'5d. Assessment archetype A4 ('!K19:L19,'5d. Assessment archetype A4 ('!N19,'5d. Assessment archetype A4 ('!P19,'5d. Assessment archetype A4 ('!R19,'5d. Assessment archetype A4 ('!T19)</f>
        <v>2</v>
      </c>
      <c r="H19" s="196">
        <f>MEDIAN('5a. Assessment archetype A1 ('!D19:F21,'5a. Assessment archetype A1 ('!H19:I21,'5a. Assessment archetype A1 ('!K19:L21,'5a. Assessment archetype A1 ('!N19:O21,'5a. Assessment archetype A1 ('!Q19:R21,'5a. Assessment archetype A1 ('!T19:W21,'5a. Assessment archetype A1 ('!Y19:AB21,'5b. Assessment archetype A2 ('!D19:F21,'5b. Assessment archetype A2 ('!H19:J21,'5b. Assessment archetype A2 ('!L19:M21,'5b. Assessment archetype A2 ('!O19:P21,'5b. Assessment archetype A2 ('!R19:S21,'5b. Assessment archetype A2 ('!U19:V21,'5b. Assessment archetype A2 ('!X19:X21,'5c. Assessment archetype A3 ('!D19:E21,'5c. Assessment archetype A3 ('!G19:I21,'5c. Assessment archetype A3 ('!K19:M21,'5c. Assessment archetype A3 ('!O19:P21,'5c. Assessment archetype A3 ('!R19:S21,'5c. Assessment archetype A3 ('!U19:W21,'5c. Assessment archetype A3 ('!Y19:Z21,'5d. Assessment archetype A4 ('!D19:E21,'5d. Assessment archetype A4 ('!G19:I21,'5d. Assessment archetype A4 ('!K19:L21,'5d. Assessment archetype A4 ('!N19:N21,'5d. Assessment archetype A4 ('!P19:P21,'5d. Assessment archetype A4 ('!R19:R21,'5d. Assessment archetype A4 ('!T19:T21)</f>
        <v>2</v>
      </c>
      <c r="I19" s="113"/>
      <c r="J19" s="197">
        <f>'5a. Assessment archetype A1 ('!AD19</f>
        <v>53</v>
      </c>
      <c r="K19" s="198">
        <f>'5b. Assessment archetype A2 ('!Z19</f>
        <v>39</v>
      </c>
      <c r="L19" s="198">
        <f>'5c. Assessment archetype A3 ('!AB19</f>
        <v>31</v>
      </c>
      <c r="M19" s="198">
        <f>'5d. Assessment archetype A4 ('!V19</f>
        <v>20</v>
      </c>
      <c r="N19" s="199">
        <f>SUM(J19:M19)</f>
        <v>143</v>
      </c>
      <c r="O19" s="198">
        <f>N19*100/$N$28</f>
        <v>6.04906937394247</v>
      </c>
      <c r="P19" s="200">
        <f>(SUM(N19:N21)*100/$N$28)</f>
        <v>14.9746192893401</v>
      </c>
      <c r="Q19" s="130"/>
      <c r="R19" s="193">
        <f>MEDIAN('5a. Assessment archetype A1 ('!D19:F19,'5b. Assessment archetype A2 ('!D19:F19,'5c. Assessment archetype A3 ('!D19:E19,'5d. Assessment archetype A4 ('!D19:E19)</f>
        <v>1.5</v>
      </c>
      <c r="S19" s="194">
        <f>MEDIAN('5a. Assessment archetype A1 ('!H19:I19,'5b. Assessment archetype A2 ('!H19:J19,'5c. Assessment archetype A3 ('!G19:I19,'5d. Assessment archetype A4 ('!G19:I19)</f>
        <v>3</v>
      </c>
      <c r="T19" s="194">
        <f>MEDIAN('5a. Assessment archetype A1 ('!K19:L19,'5b. Assessment archetype A2 ('!L19:M19,'5c. Assessment archetype A3 ('!K19:M19,'5d. Assessment archetype A4 ('!K19:L19)</f>
        <v>3</v>
      </c>
      <c r="U19" s="194">
        <f>MEDIAN('5a. Assessment archetype A1 ('!N19:O19,'5b. Assessment archetype A2 ('!O19:P19,'5c. Assessment archetype A3 ('!O19:P19,'5d. Assessment archetype A4 ('!N19)</f>
        <v>2</v>
      </c>
      <c r="V19" s="194">
        <f>MEDIAN('5a. Assessment archetype A1 ('!Q19:R19,'5b. Assessment archetype A2 ('!R19:S19,'5c. Assessment archetype A3 ('!R19:S19,'5d. Assessment archetype A4 ('!P19)</f>
        <v>2</v>
      </c>
      <c r="W19" s="194">
        <f>MEDIAN('5a. Assessment archetype A1 ('!T19:W19,'5b. Assessment archetype A2 ('!U19:V19,'5c. Assessment archetype A3 ('!U19:W19,'5d. Assessment archetype A4 ('!R19)</f>
        <v>3</v>
      </c>
      <c r="X19" s="194">
        <f>MEDIAN('5a. Assessment archetype A1 ('!Y19:AB19,'5b. Assessment archetype A2 ('!X19,'5c. Assessment archetype A3 ('!Y19:Z19,'5d. Assessment archetype A4 ('!T19)</f>
        <v>2</v>
      </c>
      <c r="Y19" s="195">
        <f>MEDIAN('5a. Assessment archetype A1 ('!D19:F19,'5a. Assessment archetype A1 ('!H19:I19,'5a. Assessment archetype A1 ('!K19:L19,'5a. Assessment archetype A1 ('!N19:O19,'5a. Assessment archetype A1 ('!Q19:R19,'5a. Assessment archetype A1 ('!T19:W19,'5a. Assessment archetype A1 ('!Y19:AB19,'5b. Assessment archetype A2 ('!D19:F19,'5b. Assessment archetype A2 ('!H19:J19,'5b. Assessment archetype A2 ('!L19:M19,'5b. Assessment archetype A2 ('!O19:P19,'5b. Assessment archetype A2 ('!R19:S19,'5b. Assessment archetype A2 ('!U19:V19,'5b. Assessment archetype A2 ('!X19,'5c. Assessment archetype A3 ('!D19:E19,'5c. Assessment archetype A3 ('!G19:I19,'5c. Assessment archetype A3 ('!K19:M19,'5c. Assessment archetype A3 ('!O19:P19,'5c. Assessment archetype A3 ('!R19:S19,'5c. Assessment archetype A3 ('!U19:W19,'5c. Assessment archetype A3 ('!Y19:Z19,'5d. Assessment archetype A4 ('!D19:E19,'5d. Assessment archetype A4 ('!G19:I19,'5d. Assessment archetype A4 ('!K19:L19,'5d. Assessment archetype A4 ('!N19,'5d. Assessment archetype A4 ('!P19,'5d. Assessment archetype A4 ('!R19,'5d. Assessment archetype A4 ('!T19)</f>
        <v>2</v>
      </c>
      <c r="Z19" s="196">
        <f>MEDIAN('5a. Assessment archetype A1 ('!D19:F21,'5a. Assessment archetype A1 ('!H19:I21,'5a. Assessment archetype A1 ('!K19:L21,'5a. Assessment archetype A1 ('!N19:O21,'5a. Assessment archetype A1 ('!Q19:R21,'5a. Assessment archetype A1 ('!T19:W21,'5a. Assessment archetype A1 ('!Y19:AB21,'5b. Assessment archetype A2 ('!D19:F21,'5b. Assessment archetype A2 ('!H19:J21,'5b. Assessment archetype A2 ('!L19:M21,'5b. Assessment archetype A2 ('!O19:P21,'5b. Assessment archetype A2 ('!R19:S21,'5b. Assessment archetype A2 ('!U19:V21,'5b. Assessment archetype A2 ('!X19:X21,'5c. Assessment archetype A3 ('!D19:E21,'5c. Assessment archetype A3 ('!G19:I21,'5c. Assessment archetype A3 ('!K19:M21,'5c. Assessment archetype A3 ('!O19:P21,'5c. Assessment archetype A3 ('!R19:S21,'5c. Assessment archetype A3 ('!U19:W21,'5c. Assessment archetype A3 ('!Y19:Z21,'5d. Assessment archetype A4 ('!D19:E21,'5d. Assessment archetype A4 ('!G19:I21,'5d. Assessment archetype A4 ('!K19:L21,'5d. Assessment archetype A4 ('!N19:N21,'5d. Assessment archetype A4 ('!P19:P21,'5d. Assessment archetype A4 ('!R19:R21,'5d. Assessment archetype A4 ('!T19:T21)</f>
        <v>2</v>
      </c>
      <c r="AA19" s="116"/>
      <c r="AB19" s="197">
        <f>SUM('5a. Assessment archetype A1 ('!D19:F19,'5b. Assessment archetype A2 ('!D19:F19,'5c. Assessment archetype A3 ('!D19:E19,'5d. Assessment archetype A4 ('!D19:E19)</f>
        <v>18</v>
      </c>
      <c r="AC19" s="198">
        <f>SUM('5a. Assessment archetype A1 ('!H19:I19,'5b. Assessment archetype A2 ('!H19:J19,'5c. Assessment archetype A3 ('!G19:I19,'5d. Assessment archetype A4 ('!G19:I19)</f>
        <v>29</v>
      </c>
      <c r="AD19" s="198">
        <f>SUM('5a. Assessment archetype A1 ('!K19:L19,'5b. Assessment archetype A2 ('!L19:M19,'5c. Assessment archetype A3 ('!K19:M19,'5d. Assessment archetype A4 ('!K19:L19)</f>
        <v>19</v>
      </c>
      <c r="AE19" s="198">
        <f>SUM('5a. Assessment archetype A1 ('!N19:O19,'5b. Assessment archetype A2 ('!O19:P19,'5c. Assessment archetype A3 ('!O19:P19,'5d. Assessment archetype A4 ('!N19)</f>
        <v>17</v>
      </c>
      <c r="AF19" s="198">
        <f>SUM('5a. Assessment archetype A1 ('!Q19:R19,'5b. Assessment archetype A2 ('!R19:S19,'5c. Assessment archetype A3 ('!R19:S19,'5d. Assessment archetype A4 ('!P19)</f>
        <v>16</v>
      </c>
      <c r="AG19" s="198">
        <f>SUM('5a. Assessment archetype A1 ('!T19:W19,'5b. Assessment archetype A2 ('!U19:V19,'5c. Assessment archetype A3 ('!U19:W19,'5d. Assessment archetype A4 ('!R19)</f>
        <v>30</v>
      </c>
      <c r="AH19" s="198">
        <f>SUM('5a. Assessment archetype A1 ('!Y19:AB19,'5b. Assessment archetype A2 ('!X19,'5c. Assessment archetype A3 ('!Y19:Z19,'5d. Assessment archetype A4 ('!T19)</f>
        <v>14</v>
      </c>
      <c r="AI19" s="199">
        <f>SUM(AB19:AH19)</f>
        <v>143</v>
      </c>
      <c r="AJ19" s="198">
        <f>AI19*100/$AI$28</f>
        <v>6.04906937394247</v>
      </c>
      <c r="AK19" s="200">
        <f>(SUM(AI19:AI21)*100/$AI$28)</f>
        <v>14.9746192893401</v>
      </c>
      <c r="AL19" s="184"/>
      <c r="AM19" s="201"/>
      <c r="AN19" s="202"/>
      <c r="AO19" s="202"/>
      <c r="AP19" s="202"/>
      <c r="AQ19" s="202"/>
      <c r="AR19" s="202"/>
      <c r="AS19" s="202"/>
      <c r="AT19" s="202"/>
      <c r="AU19" s="203"/>
      <c r="AV19" s="188"/>
    </row>
    <row r="20" ht="27.05" customHeight="1">
      <c r="A20" s="152"/>
      <c r="B20" t="s" s="192">
        <v>140</v>
      </c>
      <c r="C20" s="193">
        <f>'5a. Assessment archetype A1 ('!C20</f>
        <v>3</v>
      </c>
      <c r="D20" s="194">
        <f>'5b. Assessment archetype A2 ('!C20</f>
        <v>2</v>
      </c>
      <c r="E20" s="194">
        <f>'5c. Assessment archetype A3 ('!C20</f>
        <v>1.5</v>
      </c>
      <c r="F20" s="194">
        <f>'5d. Assessment archetype A4 ('!C20</f>
        <v>2</v>
      </c>
      <c r="G20" s="195">
        <f>MEDIAN('5a. Assessment archetype A1 ('!D20:F20,'5a. Assessment archetype A1 ('!H20:I20,'5a. Assessment archetype A1 ('!K20:L20,'5a. Assessment archetype A1 ('!N20:O20,'5a. Assessment archetype A1 ('!Q20:R20,'5a. Assessment archetype A1 ('!T20:W20,'5a. Assessment archetype A1 ('!Y20:AB20,'5b. Assessment archetype A2 ('!D20:F20,'5b. Assessment archetype A2 ('!H20:J20,'5b. Assessment archetype A2 ('!L20:M20,'5b. Assessment archetype A2 ('!O20:P20,'5b. Assessment archetype A2 ('!R20:S20,'5b. Assessment archetype A2 ('!U20:V20,'5b. Assessment archetype A2 ('!X20,'5c. Assessment archetype A3 ('!D20:E20,'5c. Assessment archetype A3 ('!G20:I20,'5c. Assessment archetype A3 ('!K20:M20,'5c. Assessment archetype A3 ('!O20:P20,'5c. Assessment archetype A3 ('!R20:S20,'5c. Assessment archetype A3 ('!U20:W20,'5c. Assessment archetype A3 ('!Y20:Z20,'5d. Assessment archetype A4 ('!D20:E20,'5d. Assessment archetype A4 ('!G20:I20,'5d. Assessment archetype A4 ('!K20:L20,'5d. Assessment archetype A4 ('!N20,'5d. Assessment archetype A4 ('!P20,'5d. Assessment archetype A4 ('!R20,'5d. Assessment archetype A4 ('!T20)</f>
        <v>2</v>
      </c>
      <c r="H20" s="153"/>
      <c r="I20" s="113"/>
      <c r="J20" s="197">
        <f>'5a. Assessment archetype A1 ('!AD20</f>
        <v>41</v>
      </c>
      <c r="K20" s="198">
        <f>'5b. Assessment archetype A2 ('!Z20</f>
        <v>35</v>
      </c>
      <c r="L20" s="198">
        <f>'5c. Assessment archetype A3 ('!AB20</f>
        <v>24</v>
      </c>
      <c r="M20" s="198">
        <f>'5d. Assessment archetype A4 ('!V20</f>
        <v>15</v>
      </c>
      <c r="N20" s="199">
        <f>SUM(J20:M20)</f>
        <v>115</v>
      </c>
      <c r="O20" s="198">
        <f>N20*100/$N$28</f>
        <v>4.86463620981387</v>
      </c>
      <c r="P20" s="153"/>
      <c r="Q20" s="130"/>
      <c r="R20" s="193">
        <f>MEDIAN('5a. Assessment archetype A1 ('!D20:F20,'5b. Assessment archetype A2 ('!D20:F20,'5c. Assessment archetype A3 ('!D20:E20,'5d. Assessment archetype A4 ('!D20:E20)</f>
        <v>1</v>
      </c>
      <c r="S20" s="194">
        <f>MEDIAN('5a. Assessment archetype A1 ('!H20:I20,'5b. Assessment archetype A2 ('!H20:J20,'5c. Assessment archetype A3 ('!G20:I20,'5d. Assessment archetype A4 ('!G20:I20)</f>
        <v>3</v>
      </c>
      <c r="T20" s="194">
        <f>MEDIAN('5a. Assessment archetype A1 ('!K20:L20,'5b. Assessment archetype A2 ('!L20:M20,'5c. Assessment archetype A3 ('!K20:M20,'5d. Assessment archetype A4 ('!K20:L20)</f>
        <v>2</v>
      </c>
      <c r="U20" s="194">
        <f>MEDIAN('5a. Assessment archetype A1 ('!N20:O20,'5b. Assessment archetype A2 ('!O20:P20,'5c. Assessment archetype A3 ('!O20:P20,'5d. Assessment archetype A4 ('!N20)</f>
        <v>2</v>
      </c>
      <c r="V20" s="194">
        <f>MEDIAN('5a. Assessment archetype A1 ('!Q20:R20,'5b. Assessment archetype A2 ('!R20:S20,'5c. Assessment archetype A3 ('!R20:S20,'5d. Assessment archetype A4 ('!P20)</f>
        <v>3</v>
      </c>
      <c r="W20" s="194">
        <f>MEDIAN('5a. Assessment archetype A1 ('!T20:W20,'5b. Assessment archetype A2 ('!U20:V20,'5c. Assessment archetype A3 ('!U20:W20,'5d. Assessment archetype A4 ('!R20)</f>
        <v>2.5</v>
      </c>
      <c r="X20" s="194">
        <f>MEDIAN('5a. Assessment archetype A1 ('!Y20:AB20,'5b. Assessment archetype A2 ('!X20,'5c. Assessment archetype A3 ('!Y20:Z20,'5d. Assessment archetype A4 ('!T20)</f>
        <v>2</v>
      </c>
      <c r="Y20" s="195">
        <f>MEDIAN('5a. Assessment archetype A1 ('!D20:F20,'5a. Assessment archetype A1 ('!H20:I20,'5a. Assessment archetype A1 ('!K20:L20,'5a. Assessment archetype A1 ('!N20:O20,'5a. Assessment archetype A1 ('!Q20:R20,'5a. Assessment archetype A1 ('!T20:W20,'5a. Assessment archetype A1 ('!Y20:AB20,'5b. Assessment archetype A2 ('!D20:F20,'5b. Assessment archetype A2 ('!H20:J20,'5b. Assessment archetype A2 ('!L20:M20,'5b. Assessment archetype A2 ('!O20:P20,'5b. Assessment archetype A2 ('!R20:S20,'5b. Assessment archetype A2 ('!U20:V20,'5b. Assessment archetype A2 ('!X20,'5c. Assessment archetype A3 ('!D20:E20,'5c. Assessment archetype A3 ('!G20:I20,'5c. Assessment archetype A3 ('!K20:M20,'5c. Assessment archetype A3 ('!O20:P20,'5c. Assessment archetype A3 ('!R20:S20,'5c. Assessment archetype A3 ('!U20:W20,'5c. Assessment archetype A3 ('!Y20:Z20,'5d. Assessment archetype A4 ('!D20:E20,'5d. Assessment archetype A4 ('!G20:I20,'5d. Assessment archetype A4 ('!K20:L20,'5d. Assessment archetype A4 ('!N20,'5d. Assessment archetype A4 ('!P20,'5d. Assessment archetype A4 ('!R20,'5d. Assessment archetype A4 ('!T20)</f>
        <v>2</v>
      </c>
      <c r="Z20" s="153"/>
      <c r="AA20" s="116"/>
      <c r="AB20" s="197">
        <f>SUM('5a. Assessment archetype A1 ('!D20:F20,'5b. Assessment archetype A2 ('!D20:F20,'5c. Assessment archetype A3 ('!D20:E20,'5d. Assessment archetype A4 ('!D20:E20)</f>
        <v>15</v>
      </c>
      <c r="AC20" s="198">
        <f>SUM('5a. Assessment archetype A1 ('!H20:I20,'5b. Assessment archetype A2 ('!H20:J20,'5c. Assessment archetype A3 ('!G20:I20,'5d. Assessment archetype A4 ('!G20:I20)</f>
        <v>23</v>
      </c>
      <c r="AD20" s="198">
        <f>SUM('5a. Assessment archetype A1 ('!K20:L20,'5b. Assessment archetype A2 ('!L20:M20,'5c. Assessment archetype A3 ('!K20:M20,'5d. Assessment archetype A4 ('!K20:L20)</f>
        <v>16</v>
      </c>
      <c r="AE20" s="198">
        <f>SUM('5a. Assessment archetype A1 ('!N20:O20,'5b. Assessment archetype A2 ('!O20:P20,'5c. Assessment archetype A3 ('!O20:P20,'5d. Assessment archetype A4 ('!N20)</f>
        <v>16</v>
      </c>
      <c r="AF20" s="198">
        <f>SUM('5a. Assessment archetype A1 ('!Q20:R20,'5b. Assessment archetype A2 ('!R20:S20,'5c. Assessment archetype A3 ('!R20:S20,'5d. Assessment archetype A4 ('!P20)</f>
        <v>20</v>
      </c>
      <c r="AG20" s="198">
        <f>SUM('5a. Assessment archetype A1 ('!T20:W20,'5b. Assessment archetype A2 ('!U20:V20,'5c. Assessment archetype A3 ('!U20:W20,'5d. Assessment archetype A4 ('!R20)</f>
        <v>13</v>
      </c>
      <c r="AH20" s="198">
        <f>SUM('5a. Assessment archetype A1 ('!Y20:AB20,'5b. Assessment archetype A2 ('!X20,'5c. Assessment archetype A3 ('!Y20:Z20,'5d. Assessment archetype A4 ('!T20)</f>
        <v>12</v>
      </c>
      <c r="AI20" s="199">
        <f>SUM(AB20:AH20)</f>
        <v>115</v>
      </c>
      <c r="AJ20" s="198">
        <f>AI20*100/$AI$28</f>
        <v>4.86463620981387</v>
      </c>
      <c r="AK20" s="153"/>
      <c r="AL20" s="154"/>
      <c r="AM20" t="s" s="204">
        <v>141</v>
      </c>
      <c r="AN20" s="50"/>
      <c r="AO20" s="50"/>
      <c r="AP20" s="50"/>
      <c r="AQ20" s="50"/>
      <c r="AR20" s="50"/>
      <c r="AS20" s="50"/>
      <c r="AT20" s="50"/>
      <c r="AU20" s="51"/>
      <c r="AV20" s="155"/>
    </row>
    <row r="21" ht="39.55" customHeight="1">
      <c r="A21" s="156"/>
      <c r="B21" t="s" s="192">
        <v>142</v>
      </c>
      <c r="C21" s="193">
        <f>'5a. Assessment archetype A1 ('!C21</f>
        <v>2</v>
      </c>
      <c r="D21" s="194">
        <f>'5b. Assessment archetype A2 ('!C21</f>
        <v>2</v>
      </c>
      <c r="E21" s="194">
        <f>'5c. Assessment archetype A3 ('!C21</f>
        <v>1.5</v>
      </c>
      <c r="F21" s="194">
        <f>'5d. Assessment archetype A4 ('!C21</f>
        <v>2</v>
      </c>
      <c r="G21" s="195">
        <f>MEDIAN('5a. Assessment archetype A1 ('!D21:F21,'5a. Assessment archetype A1 ('!H21:I21,'5a. Assessment archetype A1 ('!K21:L21,'5a. Assessment archetype A1 ('!N21:O21,'5a. Assessment archetype A1 ('!Q21:R21,'5a. Assessment archetype A1 ('!T21:W21,'5a. Assessment archetype A1 ('!Y21:AB21,'5b. Assessment archetype A2 ('!D21:F21,'5b. Assessment archetype A2 ('!H21:J21,'5b. Assessment archetype A2 ('!L21:M21,'5b. Assessment archetype A2 ('!O21:P21,'5b. Assessment archetype A2 ('!R21:S21,'5b. Assessment archetype A2 ('!U21:V21,'5b. Assessment archetype A2 ('!X21,'5c. Assessment archetype A3 ('!D21:E21,'5c. Assessment archetype A3 ('!G21:I21,'5c. Assessment archetype A3 ('!K21:M21,'5c. Assessment archetype A3 ('!O21:P21,'5c. Assessment archetype A3 ('!R21:S21,'5c. Assessment archetype A3 ('!U21:W21,'5c. Assessment archetype A3 ('!Y21:Z21,'5d. Assessment archetype A4 ('!D21:E21,'5d. Assessment archetype A4 ('!G21:I21,'5d. Assessment archetype A4 ('!K21:L21,'5d. Assessment archetype A4 ('!N21,'5d. Assessment archetype A4 ('!P21,'5d. Assessment archetype A4 ('!R21,'5d. Assessment archetype A4 ('!T21)</f>
        <v>2</v>
      </c>
      <c r="H21" s="157"/>
      <c r="I21" s="113"/>
      <c r="J21" s="197">
        <f>'5a. Assessment archetype A1 ('!AD21</f>
        <v>35</v>
      </c>
      <c r="K21" s="198">
        <f>'5b. Assessment archetype A2 ('!Z21</f>
        <v>23</v>
      </c>
      <c r="L21" s="198">
        <f>'5c. Assessment archetype A3 ('!AB21</f>
        <v>20</v>
      </c>
      <c r="M21" s="198">
        <f>'5d. Assessment archetype A4 ('!V21</f>
        <v>18</v>
      </c>
      <c r="N21" s="199">
        <f>SUM(J21:M21)</f>
        <v>96</v>
      </c>
      <c r="O21" s="198">
        <f>N21*100/$N$28</f>
        <v>4.06091370558376</v>
      </c>
      <c r="P21" s="157"/>
      <c r="Q21" s="130"/>
      <c r="R21" s="193">
        <f>MEDIAN('5a. Assessment archetype A1 ('!D21:F21,'5b. Assessment archetype A2 ('!D21:F21,'5c. Assessment archetype A3 ('!D21:E21,'5d. Assessment archetype A4 ('!D21:E21)</f>
        <v>1</v>
      </c>
      <c r="S21" s="194">
        <f>MEDIAN('5a. Assessment archetype A1 ('!H21:I21,'5b. Assessment archetype A2 ('!H21:J21,'5c. Assessment archetype A3 ('!G21:I21,'5d. Assessment archetype A4 ('!G21:I21)</f>
        <v>2</v>
      </c>
      <c r="T21" s="194">
        <f>MEDIAN('5a. Assessment archetype A1 ('!K21:L21,'5b. Assessment archetype A2 ('!L21:M21,'5c. Assessment archetype A3 ('!K21:M21,'5d. Assessment archetype A4 ('!K21:L21)</f>
        <v>2</v>
      </c>
      <c r="U21" s="194">
        <f>MEDIAN('5a. Assessment archetype A1 ('!N21:O21,'5b. Assessment archetype A2 ('!O21:P21,'5c. Assessment archetype A3 ('!O21:P21,'5d. Assessment archetype A4 ('!N21)</f>
        <v>2</v>
      </c>
      <c r="V21" s="194">
        <f>MEDIAN('5a. Assessment archetype A1 ('!Q21:R21,'5b. Assessment archetype A2 ('!R21:S21,'5c. Assessment archetype A3 ('!R21:S21,'5d. Assessment archetype A4 ('!P21)</f>
        <v>3</v>
      </c>
      <c r="W21" s="194">
        <f>MEDIAN('5a. Assessment archetype A1 ('!T21:W21,'5b. Assessment archetype A2 ('!U21:V21,'5c. Assessment archetype A3 ('!U21:W21,'5d. Assessment archetype A4 ('!R21)</f>
        <v>2</v>
      </c>
      <c r="X21" s="194">
        <f>MEDIAN('5a. Assessment archetype A1 ('!Y21:AB21,'5b. Assessment archetype A2 ('!X21,'5c. Assessment archetype A3 ('!Y21:Z21,'5d. Assessment archetype A4 ('!T21)</f>
        <v>2</v>
      </c>
      <c r="Y21" s="195">
        <f>MEDIAN('5a. Assessment archetype A1 ('!D21:F21,'5a. Assessment archetype A1 ('!H21:I21,'5a. Assessment archetype A1 ('!K21:L21,'5a. Assessment archetype A1 ('!N21:O21,'5a. Assessment archetype A1 ('!Q21:R21,'5a. Assessment archetype A1 ('!T21:W21,'5a. Assessment archetype A1 ('!Y21:AB21,'5b. Assessment archetype A2 ('!D21:F21,'5b. Assessment archetype A2 ('!H21:J21,'5b. Assessment archetype A2 ('!L21:M21,'5b. Assessment archetype A2 ('!O21:P21,'5b. Assessment archetype A2 ('!R21:S21,'5b. Assessment archetype A2 ('!U21:V21,'5b. Assessment archetype A2 ('!X21,'5c. Assessment archetype A3 ('!D21:E21,'5c. Assessment archetype A3 ('!G21:I21,'5c. Assessment archetype A3 ('!K21:M21,'5c. Assessment archetype A3 ('!O21:P21,'5c. Assessment archetype A3 ('!R21:S21,'5c. Assessment archetype A3 ('!U21:W21,'5c. Assessment archetype A3 ('!Y21:Z21,'5d. Assessment archetype A4 ('!D21:E21,'5d. Assessment archetype A4 ('!G21:I21,'5d. Assessment archetype A4 ('!K21:L21,'5d. Assessment archetype A4 ('!N21,'5d. Assessment archetype A4 ('!P21,'5d. Assessment archetype A4 ('!R21,'5d. Assessment archetype A4 ('!T21)</f>
        <v>2</v>
      </c>
      <c r="Z21" s="157"/>
      <c r="AA21" s="116"/>
      <c r="AB21" s="197">
        <f>SUM('5a. Assessment archetype A1 ('!D21:F21,'5b. Assessment archetype A2 ('!D21:F21,'5c. Assessment archetype A3 ('!D21:E21,'5d. Assessment archetype A4 ('!D21:E21)</f>
        <v>8</v>
      </c>
      <c r="AC21" s="198">
        <f>SUM('5a. Assessment archetype A1 ('!H21:I21,'5b. Assessment archetype A2 ('!H21:J21,'5c. Assessment archetype A3 ('!G21:I21,'5d. Assessment archetype A4 ('!G21:I21)</f>
        <v>19</v>
      </c>
      <c r="AD21" s="198">
        <f>SUM('5a. Assessment archetype A1 ('!K21:L21,'5b. Assessment archetype A2 ('!L21:M21,'5c. Assessment archetype A3 ('!K21:M21,'5d. Assessment archetype A4 ('!K21:L21)</f>
        <v>16</v>
      </c>
      <c r="AE21" s="198">
        <f>SUM('5a. Assessment archetype A1 ('!N21:O21,'5b. Assessment archetype A2 ('!O21:P21,'5c. Assessment archetype A3 ('!O21:P21,'5d. Assessment archetype A4 ('!N21)</f>
        <v>9</v>
      </c>
      <c r="AF21" s="198">
        <f>SUM('5a. Assessment archetype A1 ('!Q21:R21,'5b. Assessment archetype A2 ('!R21:S21,'5c. Assessment archetype A3 ('!R21:S21,'5d. Assessment archetype A4 ('!P21)</f>
        <v>17</v>
      </c>
      <c r="AG21" s="198">
        <f>SUM('5a. Assessment archetype A1 ('!T21:W21,'5b. Assessment archetype A2 ('!U21:V21,'5c. Assessment archetype A3 ('!U21:W21,'5d. Assessment archetype A4 ('!R21)</f>
        <v>18</v>
      </c>
      <c r="AH21" s="198">
        <f>SUM('5a. Assessment archetype A1 ('!Y21:AB21,'5b. Assessment archetype A2 ('!X21,'5c. Assessment archetype A3 ('!Y21:Z21,'5d. Assessment archetype A4 ('!T21)</f>
        <v>9</v>
      </c>
      <c r="AI21" s="199">
        <f>SUM(AB21:AH21)</f>
        <v>96</v>
      </c>
      <c r="AJ21" s="198">
        <f>AI21*100/$AI$28</f>
        <v>4.06091370558376</v>
      </c>
      <c r="AK21" s="157"/>
      <c r="AL21" s="158"/>
      <c r="AM21" s="205"/>
      <c r="AN21" t="s" s="206">
        <v>143</v>
      </c>
      <c r="AO21" s="104"/>
      <c r="AP21" s="104"/>
      <c r="AQ21" s="104"/>
      <c r="AR21" s="104"/>
      <c r="AS21" s="104"/>
      <c r="AT21" s="104"/>
      <c r="AU21" s="72"/>
      <c r="AV21" s="159"/>
    </row>
    <row r="22" ht="39.55" customHeight="1">
      <c r="A22" t="s" s="207">
        <v>144</v>
      </c>
      <c r="B22" t="s" s="208">
        <v>145</v>
      </c>
      <c r="C22" s="209">
        <f>'5a. Assessment archetype A1 ('!C22</f>
        <v>2</v>
      </c>
      <c r="D22" s="210">
        <f>'5b. Assessment archetype A2 ('!C22</f>
        <v>1</v>
      </c>
      <c r="E22" s="210">
        <f>'5c. Assessment archetype A3 ('!C22</f>
        <v>1</v>
      </c>
      <c r="F22" s="210">
        <f>'5d. Assessment archetype A4 ('!C22</f>
        <v>1</v>
      </c>
      <c r="G22" s="211">
        <f>MEDIAN('5a. Assessment archetype A1 ('!D22:F22,'5a. Assessment archetype A1 ('!H22:I22,'5a. Assessment archetype A1 ('!K22:L22,'5a. Assessment archetype A1 ('!N22:O22,'5a. Assessment archetype A1 ('!Q22:R22,'5a. Assessment archetype A1 ('!T22:W22,'5a. Assessment archetype A1 ('!Y22:AB22,'5b. Assessment archetype A2 ('!D22:F22,'5b. Assessment archetype A2 ('!H22:J22,'5b. Assessment archetype A2 ('!L22:M22,'5b. Assessment archetype A2 ('!O22:P22,'5b. Assessment archetype A2 ('!R22:S22,'5b. Assessment archetype A2 ('!U22:V22,'5b. Assessment archetype A2 ('!X22,'5c. Assessment archetype A3 ('!D22:E22,'5c. Assessment archetype A3 ('!G22:I22,'5c. Assessment archetype A3 ('!K22:M22,'5c. Assessment archetype A3 ('!O22:P22,'5c. Assessment archetype A3 ('!R22:S22,'5c. Assessment archetype A3 ('!U22:W22,'5c. Assessment archetype A3 ('!Y22:Z22,'5d. Assessment archetype A4 ('!D22:E22,'5d. Assessment archetype A4 ('!G22:I22,'5d. Assessment archetype A4 ('!K22:L22,'5d. Assessment archetype A4 ('!N22,'5d. Assessment archetype A4 ('!P22,'5d. Assessment archetype A4 ('!R22,'5d. Assessment archetype A4 ('!T22)</f>
        <v>1</v>
      </c>
      <c r="H22" s="212">
        <f>MEDIAN('5a. Assessment archetype A1 ('!D22:F24,'5a. Assessment archetype A1 ('!H22:I24,'5a. Assessment archetype A1 ('!K22:L24,'5a. Assessment archetype A1 ('!N22:O24,'5a. Assessment archetype A1 ('!Q22:R24,'5a. Assessment archetype A1 ('!T22:W24,'5a. Assessment archetype A1 ('!Y22:AB24,'5b. Assessment archetype A2 ('!D22:F24,'5b. Assessment archetype A2 ('!H22:J24,'5b. Assessment archetype A2 ('!L22:M24,'5b. Assessment archetype A2 ('!O22:P24,'5b. Assessment archetype A2 ('!R22:S24,'5b. Assessment archetype A2 ('!U22:V24,'5b. Assessment archetype A2 ('!X22:X24,'5c. Assessment archetype A3 ('!D22:E24,'5c. Assessment archetype A3 ('!G22:I24,'5c. Assessment archetype A3 ('!K22:M24,'5c. Assessment archetype A3 ('!O22:P24,'5c. Assessment archetype A3 ('!R22:S24,'5c. Assessment archetype A3 ('!U22:W24,'5c. Assessment archetype A3 ('!Y22:Z24,'5d. Assessment archetype A4 ('!D22:E24,'5d. Assessment archetype A4 ('!G22:I24,'5d. Assessment archetype A4 ('!K22:L24,'5d. Assessment archetype A4 ('!N22:N24,'5d. Assessment archetype A4 ('!P22:P24,'5d. Assessment archetype A4 ('!R22:R24,'5d. Assessment archetype A4 ('!T22:T24)</f>
        <v>2</v>
      </c>
      <c r="I22" s="113"/>
      <c r="J22" s="213">
        <f>'5a. Assessment archetype A1 ('!AD22</f>
        <v>33</v>
      </c>
      <c r="K22" s="214">
        <f>'5b. Assessment archetype A2 ('!Z22</f>
        <v>23</v>
      </c>
      <c r="L22" s="214">
        <f>'5c. Assessment archetype A3 ('!AB22</f>
        <v>16</v>
      </c>
      <c r="M22" s="214">
        <f>'5d. Assessment archetype A4 ('!V22</f>
        <v>10</v>
      </c>
      <c r="N22" s="215">
        <f>SUM(J22:M22)</f>
        <v>82</v>
      </c>
      <c r="O22" s="214">
        <f>N22*100/$N$28</f>
        <v>3.46869712351946</v>
      </c>
      <c r="P22" s="216">
        <f>(SUM(N22:N24)*100/$N$28)</f>
        <v>12.7749576988156</v>
      </c>
      <c r="Q22" s="130"/>
      <c r="R22" s="209">
        <f>MEDIAN('5a. Assessment archetype A1 ('!D22:F22,'5b. Assessment archetype A2 ('!D22:F22,'5c. Assessment archetype A3 ('!D22:E22,'5d. Assessment archetype A4 ('!D22:E22)</f>
        <v>0.5</v>
      </c>
      <c r="S22" s="210">
        <f>MEDIAN('5a. Assessment archetype A1 ('!H22:I22,'5b. Assessment archetype A2 ('!H22:J22,'5c. Assessment archetype A3 ('!G22:I22,'5d. Assessment archetype A4 ('!G22:I22)</f>
        <v>1</v>
      </c>
      <c r="T22" s="210">
        <f>MEDIAN('5a. Assessment archetype A1 ('!K22:L22,'5b. Assessment archetype A2 ('!L22:M22,'5c. Assessment archetype A3 ('!K22:M22,'5d. Assessment archetype A4 ('!K22:L22)</f>
        <v>1.5</v>
      </c>
      <c r="U22" s="210">
        <f>MEDIAN('5a. Assessment archetype A1 ('!N22:O22,'5b. Assessment archetype A2 ('!O22:P22,'5c. Assessment archetype A3 ('!O22:P22,'5d. Assessment archetype A4 ('!N22)</f>
        <v>1</v>
      </c>
      <c r="V22" s="210">
        <f>MEDIAN('5a. Assessment archetype A1 ('!Q22:R22,'5b. Assessment archetype A2 ('!R22:S22,'5c. Assessment archetype A3 ('!R22:S22,'5d. Assessment archetype A4 ('!P22)</f>
        <v>2</v>
      </c>
      <c r="W22" s="210">
        <f>MEDIAN('5a. Assessment archetype A1 ('!T22:W22,'5b. Assessment archetype A2 ('!U22:V22,'5c. Assessment archetype A3 ('!U22:W22,'5d. Assessment archetype A4 ('!R22)</f>
        <v>2</v>
      </c>
      <c r="X22" s="210">
        <f>MEDIAN('5a. Assessment archetype A1 ('!Y22:AB22,'5b. Assessment archetype A2 ('!X22,'5c. Assessment archetype A3 ('!Y22:Z22,'5d. Assessment archetype A4 ('!T22)</f>
        <v>1</v>
      </c>
      <c r="Y22" s="211">
        <f>MEDIAN('5a. Assessment archetype A1 ('!D22:F22,'5a. Assessment archetype A1 ('!H22:I22,'5a. Assessment archetype A1 ('!K22:L22,'5a. Assessment archetype A1 ('!N22:O22,'5a. Assessment archetype A1 ('!Q22:R22,'5a. Assessment archetype A1 ('!T22:W22,'5a. Assessment archetype A1 ('!Y22:AB22,'5b. Assessment archetype A2 ('!D22:F22,'5b. Assessment archetype A2 ('!H22:J22,'5b. Assessment archetype A2 ('!L22:M22,'5b. Assessment archetype A2 ('!O22:P22,'5b. Assessment archetype A2 ('!R22:S22,'5b. Assessment archetype A2 ('!U22:V22,'5b. Assessment archetype A2 ('!X22,'5c. Assessment archetype A3 ('!D22:E22,'5c. Assessment archetype A3 ('!G22:I22,'5c. Assessment archetype A3 ('!K22:M22,'5c. Assessment archetype A3 ('!O22:P22,'5c. Assessment archetype A3 ('!R22:S22,'5c. Assessment archetype A3 ('!U22:W22,'5c. Assessment archetype A3 ('!Y22:Z22,'5d. Assessment archetype A4 ('!D22:E22,'5d. Assessment archetype A4 ('!G22:I22,'5d. Assessment archetype A4 ('!K22:L22,'5d. Assessment archetype A4 ('!N22,'5d. Assessment archetype A4 ('!P22,'5d. Assessment archetype A4 ('!R22,'5d. Assessment archetype A4 ('!T22)</f>
        <v>1</v>
      </c>
      <c r="Z22" s="212">
        <f>MEDIAN('5a. Assessment archetype A1 ('!D22:F24,'5a. Assessment archetype A1 ('!H22:I24,'5a. Assessment archetype A1 ('!K22:L24,'5a. Assessment archetype A1 ('!N22:O24,'5a. Assessment archetype A1 ('!Q22:R24,'5a. Assessment archetype A1 ('!T22:W24,'5a. Assessment archetype A1 ('!Y22:AB24,'5b. Assessment archetype A2 ('!D22:F24,'5b. Assessment archetype A2 ('!H22:J24,'5b. Assessment archetype A2 ('!L22:M24,'5b. Assessment archetype A2 ('!O22:P24,'5b. Assessment archetype A2 ('!R22:S24,'5b. Assessment archetype A2 ('!U22:V24,'5b. Assessment archetype A2 ('!X22:X24,'5c. Assessment archetype A3 ('!D22:E24,'5c. Assessment archetype A3 ('!G22:I24,'5c. Assessment archetype A3 ('!K22:M24,'5c. Assessment archetype A3 ('!O22:P24,'5c. Assessment archetype A3 ('!R22:S24,'5c. Assessment archetype A3 ('!U22:W24,'5c. Assessment archetype A3 ('!Y22:Z24,'5d. Assessment archetype A4 ('!D22:E24,'5d. Assessment archetype A4 ('!G22:I24,'5d. Assessment archetype A4 ('!K22:L24,'5d. Assessment archetype A4 ('!N22:N24,'5d. Assessment archetype A4 ('!P22:P24,'5d. Assessment archetype A4 ('!R22:R24,'5d. Assessment archetype A4 ('!T22:T24)</f>
        <v>2</v>
      </c>
      <c r="AA22" s="116"/>
      <c r="AB22" s="213">
        <f>SUM('5a. Assessment archetype A1 ('!D22:F22,'5b. Assessment archetype A2 ('!D22:F22,'5c. Assessment archetype A3 ('!D22:E22,'5d. Assessment archetype A4 ('!D22:E22)</f>
        <v>6</v>
      </c>
      <c r="AC22" s="214">
        <f>SUM('5a. Assessment archetype A1 ('!H22:I22,'5b. Assessment archetype A2 ('!H22:J22,'5c. Assessment archetype A3 ('!G22:I22,'5d. Assessment archetype A4 ('!G22:I22)</f>
        <v>13</v>
      </c>
      <c r="AD22" s="214">
        <f>SUM('5a. Assessment archetype A1 ('!K22:L22,'5b. Assessment archetype A2 ('!L22:M22,'5c. Assessment archetype A3 ('!K22:M22,'5d. Assessment archetype A4 ('!K22:L22)</f>
        <v>10</v>
      </c>
      <c r="AE22" s="214">
        <f>SUM('5a. Assessment archetype A1 ('!N22:O22,'5b. Assessment archetype A2 ('!O22:P22,'5c. Assessment archetype A3 ('!O22:P22,'5d. Assessment archetype A4 ('!N22)</f>
        <v>9</v>
      </c>
      <c r="AF22" s="214">
        <f>SUM('5a. Assessment archetype A1 ('!Q22:R22,'5b. Assessment archetype A2 ('!R22:S22,'5c. Assessment archetype A3 ('!R22:S22,'5d. Assessment archetype A4 ('!P22)</f>
        <v>15</v>
      </c>
      <c r="AG22" s="214">
        <f>SUM('5a. Assessment archetype A1 ('!T22:W22,'5b. Assessment archetype A2 ('!U22:V22,'5c. Assessment archetype A3 ('!U22:W22,'5d. Assessment archetype A4 ('!R22)</f>
        <v>20</v>
      </c>
      <c r="AH22" s="214">
        <f>SUM('5a. Assessment archetype A1 ('!Y22:AB22,'5b. Assessment archetype A2 ('!X22,'5c. Assessment archetype A3 ('!Y22:Z22,'5d. Assessment archetype A4 ('!T22)</f>
        <v>9</v>
      </c>
      <c r="AI22" s="215">
        <f>SUM(AB22:AH22)</f>
        <v>82</v>
      </c>
      <c r="AJ22" s="214">
        <f>AI22*100/$AI$28</f>
        <v>3.46869712351946</v>
      </c>
      <c r="AK22" s="216">
        <f>(SUM(AI22:AI24)*100/$AI$28)</f>
        <v>12.7749576988156</v>
      </c>
      <c r="AL22" s="148"/>
      <c r="AM22" s="205"/>
      <c r="AN22" t="s" s="54">
        <v>86</v>
      </c>
      <c r="AO22" t="s" s="54">
        <v>87</v>
      </c>
      <c r="AP22" t="s" s="54">
        <v>88</v>
      </c>
      <c r="AQ22" t="s" s="54">
        <v>89</v>
      </c>
      <c r="AR22" t="s" s="54">
        <v>90</v>
      </c>
      <c r="AS22" t="s" s="54">
        <v>91</v>
      </c>
      <c r="AT22" t="s" s="54">
        <v>119</v>
      </c>
      <c r="AU22" t="s" s="124">
        <v>120</v>
      </c>
      <c r="AV22" s="151"/>
    </row>
    <row r="23" ht="39.55" customHeight="1">
      <c r="A23" s="152"/>
      <c r="B23" t="s" s="217">
        <v>146</v>
      </c>
      <c r="C23" s="209">
        <f>'5a. Assessment archetype A1 ('!C23</f>
        <v>1</v>
      </c>
      <c r="D23" s="210">
        <f>'5b. Assessment archetype A2 ('!C23</f>
        <v>1</v>
      </c>
      <c r="E23" s="210">
        <f>'5c. Assessment archetype A3 ('!C23</f>
        <v>0</v>
      </c>
      <c r="F23" s="210">
        <f>'5d. Assessment archetype A4 ('!C23</f>
        <v>1</v>
      </c>
      <c r="G23" s="211">
        <f>MEDIAN('5a. Assessment archetype A1 ('!D23:F23,'5a. Assessment archetype A1 ('!H23:I23,'5a. Assessment archetype A1 ('!K23:L23,'5a. Assessment archetype A1 ('!N23:O23,'5a. Assessment archetype A1 ('!Q23:R23,'5a. Assessment archetype A1 ('!T23:W23,'5a. Assessment archetype A1 ('!Y23:AB23,'5b. Assessment archetype A2 ('!D23:F23,'5b. Assessment archetype A2 ('!H23:J23,'5b. Assessment archetype A2 ('!L23:M23,'5b. Assessment archetype A2 ('!O23:P23,'5b. Assessment archetype A2 ('!R23:S23,'5b. Assessment archetype A2 ('!U23:V23,'5b. Assessment archetype A2 ('!X23,'5c. Assessment archetype A3 ('!D23:E23,'5c. Assessment archetype A3 ('!G23:I23,'5c. Assessment archetype A3 ('!K23:M23,'5c. Assessment archetype A3 ('!O23:P23,'5c. Assessment archetype A3 ('!R23:S23,'5c. Assessment archetype A3 ('!U23:W23,'5c. Assessment archetype A3 ('!Y23:Z23,'5d. Assessment archetype A4 ('!D23:E23,'5d. Assessment archetype A4 ('!G23:I23,'5d. Assessment archetype A4 ('!K23:L23,'5d. Assessment archetype A4 ('!N23,'5d. Assessment archetype A4 ('!P23,'5d. Assessment archetype A4 ('!R23,'5d. Assessment archetype A4 ('!T23)</f>
        <v>1</v>
      </c>
      <c r="H23" s="153"/>
      <c r="I23" s="113"/>
      <c r="J23" s="213">
        <f>'5a. Assessment archetype A1 ('!AD23</f>
        <v>25</v>
      </c>
      <c r="K23" s="214">
        <f>'5b. Assessment archetype A2 ('!Z23</f>
        <v>20</v>
      </c>
      <c r="L23" s="214">
        <f>'5c. Assessment archetype A3 ('!AB23</f>
        <v>12</v>
      </c>
      <c r="M23" s="214">
        <f>'5d. Assessment archetype A4 ('!V23</f>
        <v>11</v>
      </c>
      <c r="N23" s="215">
        <f>SUM(J23:M23)</f>
        <v>68</v>
      </c>
      <c r="O23" s="214">
        <f>N23*100/$N$28</f>
        <v>2.87648054145516</v>
      </c>
      <c r="P23" s="153"/>
      <c r="Q23" s="130"/>
      <c r="R23" s="209">
        <f>MEDIAN('5a. Assessment archetype A1 ('!D23:F23,'5b. Assessment archetype A2 ('!D23:F23,'5c. Assessment archetype A3 ('!D23:E23,'5d. Assessment archetype A4 ('!D23:E23)</f>
        <v>1</v>
      </c>
      <c r="S23" s="210">
        <f>MEDIAN('5a. Assessment archetype A1 ('!H23:I23,'5b. Assessment archetype A2 ('!H23:J23,'5c. Assessment archetype A3 ('!G23:I23,'5d. Assessment archetype A4 ('!G23:I23)</f>
        <v>1</v>
      </c>
      <c r="T23" s="210">
        <f>MEDIAN('5a. Assessment archetype A1 ('!K23:L23,'5b. Assessment archetype A2 ('!L23:M23,'5c. Assessment archetype A3 ('!K23:M23,'5d. Assessment archetype A4 ('!K23:L23)</f>
        <v>1</v>
      </c>
      <c r="U23" s="210">
        <f>MEDIAN('5a. Assessment archetype A1 ('!N23:O23,'5b. Assessment archetype A2 ('!O23:P23,'5c. Assessment archetype A3 ('!O23:P23,'5d. Assessment archetype A4 ('!N23)</f>
        <v>1</v>
      </c>
      <c r="V23" s="210">
        <f>MEDIAN('5a. Assessment archetype A1 ('!Q23:R23,'5b. Assessment archetype A2 ('!R23:S23,'5c. Assessment archetype A3 ('!R23:S23,'5d. Assessment archetype A4 ('!P23)</f>
        <v>2</v>
      </c>
      <c r="W23" s="210">
        <f>MEDIAN('5a. Assessment archetype A1 ('!T23:W23,'5b. Assessment archetype A2 ('!U23:V23,'5c. Assessment archetype A3 ('!U23:W23,'5d. Assessment archetype A4 ('!R23)</f>
        <v>2</v>
      </c>
      <c r="X23" s="210">
        <f>MEDIAN('5a. Assessment archetype A1 ('!Y23:AB23,'5b. Assessment archetype A2 ('!X23,'5c. Assessment archetype A3 ('!Y23:Z23,'5d. Assessment archetype A4 ('!T23)</f>
        <v>0</v>
      </c>
      <c r="Y23" s="211">
        <f>MEDIAN('5a. Assessment archetype A1 ('!D23:F23,'5a. Assessment archetype A1 ('!H23:I23,'5a. Assessment archetype A1 ('!K23:L23,'5a. Assessment archetype A1 ('!N23:O23,'5a. Assessment archetype A1 ('!Q23:R23,'5a. Assessment archetype A1 ('!T23:W23,'5a. Assessment archetype A1 ('!Y23:AB23,'5b. Assessment archetype A2 ('!D23:F23,'5b. Assessment archetype A2 ('!H23:J23,'5b. Assessment archetype A2 ('!L23:M23,'5b. Assessment archetype A2 ('!O23:P23,'5b. Assessment archetype A2 ('!R23:S23,'5b. Assessment archetype A2 ('!U23:V23,'5b. Assessment archetype A2 ('!X23,'5c. Assessment archetype A3 ('!D23:E23,'5c. Assessment archetype A3 ('!G23:I23,'5c. Assessment archetype A3 ('!K23:M23,'5c. Assessment archetype A3 ('!O23:P23,'5c. Assessment archetype A3 ('!R23:S23,'5c. Assessment archetype A3 ('!U23:W23,'5c. Assessment archetype A3 ('!Y23:Z23,'5d. Assessment archetype A4 ('!D23:E23,'5d. Assessment archetype A4 ('!G23:I23,'5d. Assessment archetype A4 ('!K23:L23,'5d. Assessment archetype A4 ('!N23,'5d. Assessment archetype A4 ('!P23,'5d. Assessment archetype A4 ('!R23,'5d. Assessment archetype A4 ('!T23)</f>
        <v>1</v>
      </c>
      <c r="Z23" s="153"/>
      <c r="AA23" s="116"/>
      <c r="AB23" s="213">
        <f>SUM('5a. Assessment archetype A1 ('!D23:F23,'5b. Assessment archetype A2 ('!D23:F23,'5c. Assessment archetype A3 ('!D23:E23,'5d. Assessment archetype A4 ('!D23:E23)</f>
        <v>7</v>
      </c>
      <c r="AC23" s="214">
        <f>SUM('5a. Assessment archetype A1 ('!H23:I23,'5b. Assessment archetype A2 ('!H23:J23,'5c. Assessment archetype A3 ('!G23:I23,'5d. Assessment archetype A4 ('!G23:I23)</f>
        <v>17</v>
      </c>
      <c r="AD23" s="214">
        <f>SUM('5a. Assessment archetype A1 ('!K23:L23,'5b. Assessment archetype A2 ('!L23:M23,'5c. Assessment archetype A3 ('!K23:M23,'5d. Assessment archetype A4 ('!K23:L23)</f>
        <v>10</v>
      </c>
      <c r="AE23" s="214">
        <f>SUM('5a. Assessment archetype A1 ('!N23:O23,'5b. Assessment archetype A2 ('!O23:P23,'5c. Assessment archetype A3 ('!O23:P23,'5d. Assessment archetype A4 ('!N23)</f>
        <v>5</v>
      </c>
      <c r="AF23" s="214">
        <f>SUM('5a. Assessment archetype A1 ('!Q23:R23,'5b. Assessment archetype A2 ('!R23:S23,'5c. Assessment archetype A3 ('!R23:S23,'5d. Assessment archetype A4 ('!P23)</f>
        <v>14</v>
      </c>
      <c r="AG23" s="214">
        <f>SUM('5a. Assessment archetype A1 ('!T23:W23,'5b. Assessment archetype A2 ('!U23:V23,'5c. Assessment archetype A3 ('!U23:W23,'5d. Assessment archetype A4 ('!R23)</f>
        <v>11</v>
      </c>
      <c r="AH23" s="214">
        <f>SUM('5a. Assessment archetype A1 ('!Y23:AB23,'5b. Assessment archetype A2 ('!X23,'5c. Assessment archetype A3 ('!Y23:Z23,'5d. Assessment archetype A4 ('!T23)</f>
        <v>4</v>
      </c>
      <c r="AI23" s="215">
        <f>SUM(AB23:AH23)</f>
        <v>68</v>
      </c>
      <c r="AJ23" s="214">
        <f>AI23*100/$AI$28</f>
        <v>2.87648054145516</v>
      </c>
      <c r="AK23" s="153"/>
      <c r="AL23" s="154"/>
      <c r="AM23" t="s" s="56">
        <v>93</v>
      </c>
      <c r="AN23" s="57">
        <f>'5a. Assessment archetype A1 ('!G74</f>
        <v>2</v>
      </c>
      <c r="AO23" s="57">
        <f>'5a. Assessment archetype A1 ('!J74</f>
        <v>3</v>
      </c>
      <c r="AP23" s="57">
        <f>'5a. Assessment archetype A1 ('!M74</f>
        <v>2</v>
      </c>
      <c r="AQ23" s="57">
        <f>'5a. Assessment archetype A1 ('!P74</f>
        <v>2</v>
      </c>
      <c r="AR23" s="57">
        <f>'5a. Assessment archetype A1 ('!S74</f>
        <v>3</v>
      </c>
      <c r="AS23" s="57">
        <f>'5a. Assessment archetype A1 ('!X74</f>
        <v>3</v>
      </c>
      <c r="AT23" s="57">
        <f>'5a. Assessment archetype A1 ('!AC74</f>
        <v>3</v>
      </c>
      <c r="AU23" s="150">
        <f>'5a. Assessment archetype A1 ('!C74</f>
        <v>3</v>
      </c>
      <c r="AV23" s="155"/>
    </row>
    <row r="24" ht="26.55" customHeight="1">
      <c r="A24" s="156"/>
      <c r="B24" t="s" s="217">
        <v>147</v>
      </c>
      <c r="C24" s="209">
        <f>'5a. Assessment archetype A1 ('!C24</f>
        <v>3</v>
      </c>
      <c r="D24" s="210">
        <f>'5b. Assessment archetype A2 ('!C24</f>
        <v>3</v>
      </c>
      <c r="E24" s="210">
        <f>'5c. Assessment archetype A3 ('!C24</f>
        <v>2</v>
      </c>
      <c r="F24" s="210">
        <f>'5d. Assessment archetype A4 ('!C24</f>
        <v>3</v>
      </c>
      <c r="G24" s="211">
        <f>MEDIAN('5a. Assessment archetype A1 ('!D24:F24,'5a. Assessment archetype A1 ('!H24:I24,'5a. Assessment archetype A1 ('!K24:L24,'5a. Assessment archetype A1 ('!N24:O24,'5a. Assessment archetype A1 ('!Q24:R24,'5a. Assessment archetype A1 ('!T24:W24,'5a. Assessment archetype A1 ('!Y24:AB24,'5b. Assessment archetype A2 ('!D24:F24,'5b. Assessment archetype A2 ('!H24:J24,'5b. Assessment archetype A2 ('!L24:M24,'5b. Assessment archetype A2 ('!O24:P24,'5b. Assessment archetype A2 ('!R24:S24,'5b. Assessment archetype A2 ('!U24:V24,'5b. Assessment archetype A2 ('!X24,'5c. Assessment archetype A3 ('!D24:E24,'5c. Assessment archetype A3 ('!G24:I24,'5c. Assessment archetype A3 ('!K24:M24,'5c. Assessment archetype A3 ('!O24:P24,'5c. Assessment archetype A3 ('!R24:S24,'5c. Assessment archetype A3 ('!U24:W24,'5c. Assessment archetype A3 ('!Y24:Z24,'5d. Assessment archetype A4 ('!D24:E24,'5d. Assessment archetype A4 ('!G24:I24,'5d. Assessment archetype A4 ('!K24:L24,'5d. Assessment archetype A4 ('!N24,'5d. Assessment archetype A4 ('!P24,'5d. Assessment archetype A4 ('!R24,'5d. Assessment archetype A4 ('!T24)</f>
        <v>3</v>
      </c>
      <c r="H24" s="157"/>
      <c r="I24" s="113"/>
      <c r="J24" s="213">
        <f>'5a. Assessment archetype A1 ('!AD24</f>
        <v>52</v>
      </c>
      <c r="K24" s="214">
        <f>'5b. Assessment archetype A2 ('!Z24</f>
        <v>39</v>
      </c>
      <c r="L24" s="214">
        <f>'5c. Assessment archetype A3 ('!AB24</f>
        <v>34</v>
      </c>
      <c r="M24" s="214">
        <f>'5d. Assessment archetype A4 ('!V24</f>
        <v>27</v>
      </c>
      <c r="N24" s="215">
        <f>SUM(J24:M24)</f>
        <v>152</v>
      </c>
      <c r="O24" s="214">
        <f>N24*100/$N$28</f>
        <v>6.42978003384095</v>
      </c>
      <c r="P24" s="157"/>
      <c r="Q24" s="130"/>
      <c r="R24" s="209">
        <f>MEDIAN('5a. Assessment archetype A1 ('!D24:F24,'5b. Assessment archetype A2 ('!D24:F24,'5c. Assessment archetype A3 ('!D24:E24,'5d. Assessment archetype A4 ('!D24:E24)</f>
        <v>1.5</v>
      </c>
      <c r="S24" s="210">
        <f>MEDIAN('5a. Assessment archetype A1 ('!H24:I24,'5b. Assessment archetype A2 ('!H24:J24,'5c. Assessment archetype A3 ('!G24:I24,'5d. Assessment archetype A4 ('!G24:I24)</f>
        <v>3</v>
      </c>
      <c r="T24" s="210">
        <f>MEDIAN('5a. Assessment archetype A1 ('!K24:L24,'5b. Assessment archetype A2 ('!L24:M24,'5c. Assessment archetype A3 ('!K24:M24,'5d. Assessment archetype A4 ('!K24:L24)</f>
        <v>3</v>
      </c>
      <c r="U24" s="210">
        <f>MEDIAN('5a. Assessment archetype A1 ('!N24:O24,'5b. Assessment archetype A2 ('!O24:P24,'5c. Assessment archetype A3 ('!O24:P24,'5d. Assessment archetype A4 ('!N24)</f>
        <v>3</v>
      </c>
      <c r="V24" s="210">
        <f>MEDIAN('5a. Assessment archetype A1 ('!Q24:R24,'5b. Assessment archetype A2 ('!R24:S24,'5c. Assessment archetype A3 ('!R24:S24,'5d. Assessment archetype A4 ('!P24)</f>
        <v>3</v>
      </c>
      <c r="W24" s="210">
        <f>MEDIAN('5a. Assessment archetype A1 ('!T24:W24,'5b. Assessment archetype A2 ('!U24:V24,'5c. Assessment archetype A3 ('!U24:W24,'5d. Assessment archetype A4 ('!R24)</f>
        <v>3</v>
      </c>
      <c r="X24" s="210">
        <f>MEDIAN('5a. Assessment archetype A1 ('!Y24:AB24,'5b. Assessment archetype A2 ('!X24,'5c. Assessment archetype A3 ('!Y24:Z24,'5d. Assessment archetype A4 ('!T24)</f>
        <v>2</v>
      </c>
      <c r="Y24" s="211">
        <f>MEDIAN('5a. Assessment archetype A1 ('!D24:F24,'5a. Assessment archetype A1 ('!H24:I24,'5a. Assessment archetype A1 ('!K24:L24,'5a. Assessment archetype A1 ('!N24:O24,'5a. Assessment archetype A1 ('!Q24:R24,'5a. Assessment archetype A1 ('!T24:W24,'5a. Assessment archetype A1 ('!Y24:AB24,'5b. Assessment archetype A2 ('!D24:F24,'5b. Assessment archetype A2 ('!H24:J24,'5b. Assessment archetype A2 ('!L24:M24,'5b. Assessment archetype A2 ('!O24:P24,'5b. Assessment archetype A2 ('!R24:S24,'5b. Assessment archetype A2 ('!U24:V24,'5b. Assessment archetype A2 ('!X24,'5c. Assessment archetype A3 ('!D24:E24,'5c. Assessment archetype A3 ('!G24:I24,'5c. Assessment archetype A3 ('!K24:M24,'5c. Assessment archetype A3 ('!O24:P24,'5c. Assessment archetype A3 ('!R24:S24,'5c. Assessment archetype A3 ('!U24:W24,'5c. Assessment archetype A3 ('!Y24:Z24,'5d. Assessment archetype A4 ('!D24:E24,'5d. Assessment archetype A4 ('!G24:I24,'5d. Assessment archetype A4 ('!K24:L24,'5d. Assessment archetype A4 ('!N24,'5d. Assessment archetype A4 ('!P24,'5d. Assessment archetype A4 ('!R24,'5d. Assessment archetype A4 ('!T24)</f>
        <v>3</v>
      </c>
      <c r="Z24" s="157"/>
      <c r="AA24" s="116"/>
      <c r="AB24" s="213">
        <f>SUM('5a. Assessment archetype A1 ('!D24:F24,'5b. Assessment archetype A2 ('!D24:F24,'5c. Assessment archetype A3 ('!D24:E24,'5d. Assessment archetype A4 ('!D24:E24)</f>
        <v>13</v>
      </c>
      <c r="AC24" s="214">
        <f>SUM('5a. Assessment archetype A1 ('!H24:I24,'5b. Assessment archetype A2 ('!H24:J24,'5c. Assessment archetype A3 ('!G24:I24,'5d. Assessment archetype A4 ('!G24:I24)</f>
        <v>30</v>
      </c>
      <c r="AD24" s="214">
        <f>SUM('5a. Assessment archetype A1 ('!K24:L24,'5b. Assessment archetype A2 ('!L24:M24,'5c. Assessment archetype A3 ('!K24:M24,'5d. Assessment archetype A4 ('!K24:L24)</f>
        <v>27</v>
      </c>
      <c r="AE24" s="214">
        <f>SUM('5a. Assessment archetype A1 ('!N24:O24,'5b. Assessment archetype A2 ('!O24:P24,'5c. Assessment archetype A3 ('!O24:P24,'5d. Assessment archetype A4 ('!N24)</f>
        <v>19</v>
      </c>
      <c r="AF24" s="214">
        <f>SUM('5a. Assessment archetype A1 ('!Q24:R24,'5b. Assessment archetype A2 ('!R24:S24,'5c. Assessment archetype A3 ('!R24:S24,'5d. Assessment archetype A4 ('!P24)</f>
        <v>20</v>
      </c>
      <c r="AG24" s="214">
        <f>SUM('5a. Assessment archetype A1 ('!T24:W24,'5b. Assessment archetype A2 ('!U24:V24,'5c. Assessment archetype A3 ('!U24:W24,'5d. Assessment archetype A4 ('!R24)</f>
        <v>27</v>
      </c>
      <c r="AH24" s="214">
        <f>SUM('5a. Assessment archetype A1 ('!Y24:AB24,'5b. Assessment archetype A2 ('!X24,'5c. Assessment archetype A3 ('!Y24:Z24,'5d. Assessment archetype A4 ('!T24)</f>
        <v>16</v>
      </c>
      <c r="AI24" s="215">
        <f>SUM(AB24:AH24)</f>
        <v>152</v>
      </c>
      <c r="AJ24" s="214">
        <f>AI24*100/$AI$28</f>
        <v>6.42978003384095</v>
      </c>
      <c r="AK24" s="157"/>
      <c r="AL24" s="158"/>
      <c r="AM24" t="s" s="56">
        <v>94</v>
      </c>
      <c r="AN24" s="57">
        <f>'5b. Assessment archetype A2 ('!G74</f>
        <v>2</v>
      </c>
      <c r="AO24" s="57">
        <f>'5b. Assessment archetype A2 ('!K74</f>
        <v>3</v>
      </c>
      <c r="AP24" s="57">
        <f>'5b. Assessment archetype A2 ('!N74</f>
        <v>2</v>
      </c>
      <c r="AQ24" s="57">
        <f>'5b. Assessment archetype A2 ('!Q74</f>
        <v>2</v>
      </c>
      <c r="AR24" s="57">
        <f>'5b. Assessment archetype A2 ('!T74</f>
        <v>3</v>
      </c>
      <c r="AS24" s="57">
        <f>'5b. Assessment archetype A2 ('!W74</f>
        <v>3</v>
      </c>
      <c r="AT24" s="57">
        <f>'5b. Assessment archetype A2 ('!Y74</f>
        <v>3</v>
      </c>
      <c r="AU24" s="150">
        <f>'5b. Assessment archetype A2 ('!C74</f>
        <v>2</v>
      </c>
      <c r="AV24" s="159"/>
    </row>
    <row r="25" ht="52.55" customHeight="1">
      <c r="A25" t="s" s="218">
        <v>148</v>
      </c>
      <c r="B25" t="s" s="219">
        <v>149</v>
      </c>
      <c r="C25" s="220">
        <f>'5a. Assessment archetype A1 ('!C25</f>
        <v>2</v>
      </c>
      <c r="D25" s="221">
        <f>'5b. Assessment archetype A2 ('!C25</f>
        <v>2</v>
      </c>
      <c r="E25" s="221">
        <f>'5c. Assessment archetype A3 ('!C25</f>
        <v>1</v>
      </c>
      <c r="F25" s="221">
        <f>'5d. Assessment archetype A4 ('!C25</f>
        <v>1.5</v>
      </c>
      <c r="G25" s="222">
        <f>MEDIAN('5a. Assessment archetype A1 ('!D25:F25,'5a. Assessment archetype A1 ('!H25:I25,'5a. Assessment archetype A1 ('!K25:L25,'5a. Assessment archetype A1 ('!N25:O25,'5a. Assessment archetype A1 ('!Q25:R25,'5a. Assessment archetype A1 ('!T25:W25,'5a. Assessment archetype A1 ('!Y25:AB25,'5b. Assessment archetype A2 ('!D25:F25,'5b. Assessment archetype A2 ('!H25:J25,'5b. Assessment archetype A2 ('!L25:M25,'5b. Assessment archetype A2 ('!O25:P25,'5b. Assessment archetype A2 ('!R25:S25,'5b. Assessment archetype A2 ('!U25:V25,'5b. Assessment archetype A2 ('!X25,'5c. Assessment archetype A3 ('!D25:E25,'5c. Assessment archetype A3 ('!G25:I25,'5c. Assessment archetype A3 ('!K25:M25,'5c. Assessment archetype A3 ('!O25:P25,'5c. Assessment archetype A3 ('!R25:S25,'5c. Assessment archetype A3 ('!U25:W25,'5c. Assessment archetype A3 ('!Y25:Z25,'5d. Assessment archetype A4 ('!D25:E25,'5d. Assessment archetype A4 ('!G25:I25,'5d. Assessment archetype A4 ('!K25:L25,'5d. Assessment archetype A4 ('!N25,'5d. Assessment archetype A4 ('!P25,'5d. Assessment archetype A4 ('!R25,'5d. Assessment archetype A4 ('!T25)</f>
        <v>2</v>
      </c>
      <c r="H25" s="223">
        <f>MEDIAN('5a. Assessment archetype A1 ('!D25:F27,'5a. Assessment archetype A1 ('!H25:I27,'5a. Assessment archetype A1 ('!K25:L27,'5a. Assessment archetype A1 ('!N25:O27,'5a. Assessment archetype A1 ('!Q25:R27,'5a. Assessment archetype A1 ('!T25:W27,'5a. Assessment archetype A1 ('!Y25:AB27,'5b. Assessment archetype A2 ('!D25:F27,'5b. Assessment archetype A2 ('!H25:J27,'5b. Assessment archetype A2 ('!L25:M27,'5b. Assessment archetype A2 ('!O25:P27,'5b. Assessment archetype A2 ('!R25:S27,'5b. Assessment archetype A2 ('!U25:V27,'5b. Assessment archetype A2 ('!X25:X27,'5c. Assessment archetype A3 ('!D25:E27,'5c. Assessment archetype A3 ('!G25:I27,'5c. Assessment archetype A3 ('!K25:M27,'5c. Assessment archetype A3 ('!O25:P27,'5c. Assessment archetype A3 ('!R25:S27,'5c. Assessment archetype A3 ('!U25:W27,'5c. Assessment archetype A3 ('!Y25:Z27,'5d. Assessment archetype A4 ('!D25:E27,'5d. Assessment archetype A4 ('!G25:I27,'5d. Assessment archetype A4 ('!K25:L27,'5d. Assessment archetype A4 ('!N25:N27,'5d. Assessment archetype A4 ('!P25:P27,'5d. Assessment archetype A4 ('!R25:R27,'5d. Assessment archetype A4 ('!T25:T27)</f>
        <v>1</v>
      </c>
      <c r="I25" s="113"/>
      <c r="J25" s="224">
        <f>'5a. Assessment archetype A1 ('!AD25</f>
        <v>46</v>
      </c>
      <c r="K25" s="225">
        <f>'5b. Assessment archetype A2 ('!Z25</f>
        <v>32</v>
      </c>
      <c r="L25" s="225">
        <f>'5c. Assessment archetype A3 ('!AB25</f>
        <v>30</v>
      </c>
      <c r="M25" s="225">
        <f>'5d. Assessment archetype A4 ('!V25</f>
        <v>20</v>
      </c>
      <c r="N25" s="226">
        <f>SUM(J25:M25)</f>
        <v>128</v>
      </c>
      <c r="O25" s="225">
        <f>N25*100/$N$28</f>
        <v>5.41455160744501</v>
      </c>
      <c r="P25" s="227">
        <f>(SUM(N25:N27)*100/$N$28)</f>
        <v>11.8866328257191</v>
      </c>
      <c r="Q25" s="130"/>
      <c r="R25" s="220">
        <f>MEDIAN('5a. Assessment archetype A1 ('!D25:F25,'5b. Assessment archetype A2 ('!D25:F25,'5c. Assessment archetype A3 ('!D25:E25,'5d. Assessment archetype A4 ('!D25:E25)</f>
        <v>1</v>
      </c>
      <c r="S25" s="221">
        <f>MEDIAN('5a. Assessment archetype A1 ('!H25:I25,'5b. Assessment archetype A2 ('!H25:J25,'5c. Assessment archetype A3 ('!G25:I25,'5d. Assessment archetype A4 ('!G25:I25)</f>
        <v>2</v>
      </c>
      <c r="T25" s="221">
        <f>MEDIAN('5a. Assessment archetype A1 ('!K25:L25,'5b. Assessment archetype A2 ('!L25:M25,'5c. Assessment archetype A3 ('!K25:M25,'5d. Assessment archetype A4 ('!K25:L25)</f>
        <v>3</v>
      </c>
      <c r="U25" s="221">
        <f>MEDIAN('5a. Assessment archetype A1 ('!N25:O25,'5b. Assessment archetype A2 ('!O25:P25,'5c. Assessment archetype A3 ('!O25:P25,'5d. Assessment archetype A4 ('!N25)</f>
        <v>2</v>
      </c>
      <c r="V25" s="221">
        <f>MEDIAN('5a. Assessment archetype A1 ('!Q25:R25,'5b. Assessment archetype A2 ('!R25:S25,'5c. Assessment archetype A3 ('!R25:S25,'5d. Assessment archetype A4 ('!P25)</f>
        <v>4</v>
      </c>
      <c r="W25" s="221">
        <f>MEDIAN('5a. Assessment archetype A1 ('!T25:W25,'5b. Assessment archetype A2 ('!U25:V25,'5c. Assessment archetype A3 ('!U25:W25,'5d. Assessment archetype A4 ('!R25)</f>
        <v>4</v>
      </c>
      <c r="X25" s="221">
        <f>MEDIAN('5a. Assessment archetype A1 ('!Y25:AB25,'5b. Assessment archetype A2 ('!X25,'5c. Assessment archetype A3 ('!Y25:Z25,'5d. Assessment archetype A4 ('!T25)</f>
        <v>0</v>
      </c>
      <c r="Y25" s="222">
        <f>MEDIAN('5a. Assessment archetype A1 ('!D25:F25,'5a. Assessment archetype A1 ('!H25:I25,'5a. Assessment archetype A1 ('!K25:L25,'5a. Assessment archetype A1 ('!N25:O25,'5a. Assessment archetype A1 ('!Q25:R25,'5a. Assessment archetype A1 ('!T25:W25,'5a. Assessment archetype A1 ('!Y25:AB25,'5b. Assessment archetype A2 ('!D25:F25,'5b. Assessment archetype A2 ('!H25:J25,'5b. Assessment archetype A2 ('!L25:M25,'5b. Assessment archetype A2 ('!O25:P25,'5b. Assessment archetype A2 ('!R25:S25,'5b. Assessment archetype A2 ('!U25:V25,'5b. Assessment archetype A2 ('!X25,'5c. Assessment archetype A3 ('!D25:E25,'5c. Assessment archetype A3 ('!G25:I25,'5c. Assessment archetype A3 ('!K25:M25,'5c. Assessment archetype A3 ('!O25:P25,'5c. Assessment archetype A3 ('!R25:S25,'5c. Assessment archetype A3 ('!U25:W25,'5c. Assessment archetype A3 ('!Y25:Z25,'5d. Assessment archetype A4 ('!D25:E25,'5d. Assessment archetype A4 ('!G25:I25,'5d. Assessment archetype A4 ('!K25:L25,'5d. Assessment archetype A4 ('!N25,'5d. Assessment archetype A4 ('!P25,'5d. Assessment archetype A4 ('!R25,'5d. Assessment archetype A4 ('!T25)</f>
        <v>2</v>
      </c>
      <c r="Z25" s="223">
        <f>MEDIAN('5a. Assessment archetype A1 ('!D25:F27,'5a. Assessment archetype A1 ('!H25:I27,'5a. Assessment archetype A1 ('!K25:L27,'5a. Assessment archetype A1 ('!N25:O27,'5a. Assessment archetype A1 ('!Q25:R27,'5a. Assessment archetype A1 ('!T25:W27,'5a. Assessment archetype A1 ('!Y25:AB27,'5b. Assessment archetype A2 ('!D25:F27,'5b. Assessment archetype A2 ('!H25:J27,'5b. Assessment archetype A2 ('!L25:M27,'5b. Assessment archetype A2 ('!O25:P27,'5b. Assessment archetype A2 ('!R25:S27,'5b. Assessment archetype A2 ('!U25:V27,'5b. Assessment archetype A2 ('!X25:X27,'5c. Assessment archetype A3 ('!D25:E27,'5c. Assessment archetype A3 ('!G25:I27,'5c. Assessment archetype A3 ('!K25:M27,'5c. Assessment archetype A3 ('!O25:P27,'5c. Assessment archetype A3 ('!R25:S27,'5c. Assessment archetype A3 ('!U25:W27,'5c. Assessment archetype A3 ('!Y25:Z27,'5d. Assessment archetype A4 ('!D25:E27,'5d. Assessment archetype A4 ('!G25:I27,'5d. Assessment archetype A4 ('!K25:L27,'5d. Assessment archetype A4 ('!N25:N27,'5d. Assessment archetype A4 ('!P25:P27,'5d. Assessment archetype A4 ('!R25:R27,'5d. Assessment archetype A4 ('!T25:T27)</f>
        <v>1</v>
      </c>
      <c r="AA25" s="116"/>
      <c r="AB25" s="224">
        <f>SUM('5a. Assessment archetype A1 ('!D25:F25,'5b. Assessment archetype A2 ('!D25:F25,'5c. Assessment archetype A3 ('!D25:E25,'5d. Assessment archetype A4 ('!D25:E25)</f>
        <v>9</v>
      </c>
      <c r="AC25" s="225">
        <f>SUM('5a. Assessment archetype A1 ('!H25:I25,'5b. Assessment archetype A2 ('!H25:J25,'5c. Assessment archetype A3 ('!G25:I25,'5d. Assessment archetype A4 ('!G25:I25)</f>
        <v>24</v>
      </c>
      <c r="AD25" s="225">
        <f>SUM('5a. Assessment archetype A1 ('!K25:L25,'5b. Assessment archetype A2 ('!L25:M25,'5c. Assessment archetype A3 ('!K25:M25,'5d. Assessment archetype A4 ('!K25:L25)</f>
        <v>26</v>
      </c>
      <c r="AE25" s="225">
        <f>SUM('5a. Assessment archetype A1 ('!N25:O25,'5b. Assessment archetype A2 ('!O25:P25,'5c. Assessment archetype A3 ('!O25:P25,'5d. Assessment archetype A4 ('!N25)</f>
        <v>12</v>
      </c>
      <c r="AF25" s="225">
        <f>SUM('5a. Assessment archetype A1 ('!Q25:R25,'5b. Assessment archetype A2 ('!R25:S25,'5c. Assessment archetype A3 ('!R25:S25,'5d. Assessment archetype A4 ('!P25)</f>
        <v>26</v>
      </c>
      <c r="AG25" s="225">
        <f>SUM('5a. Assessment archetype A1 ('!T25:W25,'5b. Assessment archetype A2 ('!U25:V25,'5c. Assessment archetype A3 ('!U25:W25,'5d. Assessment archetype A4 ('!R25)</f>
        <v>27</v>
      </c>
      <c r="AH25" s="225">
        <f>SUM('5a. Assessment archetype A1 ('!Y25:AB25,'5b. Assessment archetype A2 ('!X25,'5c. Assessment archetype A3 ('!Y25:Z25,'5d. Assessment archetype A4 ('!T25)</f>
        <v>4</v>
      </c>
      <c r="AI25" s="226">
        <f>SUM(AB25:AH25)</f>
        <v>128</v>
      </c>
      <c r="AJ25" s="225">
        <f>AI25*100/$AI$28</f>
        <v>5.41455160744501</v>
      </c>
      <c r="AK25" s="227">
        <f>(SUM(AI25:AI27)*100/$AI$28)</f>
        <v>11.8866328257191</v>
      </c>
      <c r="AL25" s="148"/>
      <c r="AM25" t="s" s="56">
        <v>95</v>
      </c>
      <c r="AN25" s="57">
        <f>'5c. Assessment archetype A3 ('!F74</f>
        <v>1</v>
      </c>
      <c r="AO25" s="57">
        <f>'5c. Assessment archetype A3 ('!J74</f>
        <v>2</v>
      </c>
      <c r="AP25" s="57">
        <f>'5c. Assessment archetype A3 ('!N74</f>
        <v>2</v>
      </c>
      <c r="AQ25" s="57">
        <f>'5c. Assessment archetype A3 ('!Q74</f>
        <v>2</v>
      </c>
      <c r="AR25" s="57">
        <f>'5c. Assessment archetype A3 ('!T74</f>
        <v>2</v>
      </c>
      <c r="AS25" s="57">
        <f>'5c. Assessment archetype A3 ('!X74</f>
        <v>3</v>
      </c>
      <c r="AT25" s="57">
        <f>'5c. Assessment archetype A3 ('!AA74</f>
        <v>3</v>
      </c>
      <c r="AU25" s="150">
        <f>'5c. Assessment archetype A3 ('!C74</f>
        <v>2</v>
      </c>
      <c r="AV25" s="151"/>
    </row>
    <row r="26" ht="26.55" customHeight="1">
      <c r="A26" s="152"/>
      <c r="B26" t="s" s="219">
        <v>150</v>
      </c>
      <c r="C26" s="220">
        <f>'5a. Assessment archetype A1 ('!C26</f>
        <v>1</v>
      </c>
      <c r="D26" s="221">
        <f>'5b. Assessment archetype A2 ('!C26</f>
        <v>1</v>
      </c>
      <c r="E26" s="221">
        <f>'5c. Assessment archetype A3 ('!C26</f>
        <v>1.5</v>
      </c>
      <c r="F26" s="221">
        <f>'5d. Assessment archetype A4 ('!C26</f>
        <v>0.5</v>
      </c>
      <c r="G26" s="222">
        <f>MEDIAN('5a. Assessment archetype A1 ('!D26:F26,'5a. Assessment archetype A1 ('!H26:I26,'5a. Assessment archetype A1 ('!K26:L26,'5a. Assessment archetype A1 ('!N26:O26,'5a. Assessment archetype A1 ('!Q26:R26,'5a. Assessment archetype A1 ('!T26:W26,'5a. Assessment archetype A1 ('!Y26:AB26,'5b. Assessment archetype A2 ('!D26:F26,'5b. Assessment archetype A2 ('!H26:J26,'5b. Assessment archetype A2 ('!L26:M26,'5b. Assessment archetype A2 ('!O26:P26,'5b. Assessment archetype A2 ('!R26:S26,'5b. Assessment archetype A2 ('!U26:V26,'5b. Assessment archetype A2 ('!X26,'5c. Assessment archetype A3 ('!D26:E26,'5c. Assessment archetype A3 ('!G26:I26,'5c. Assessment archetype A3 ('!K26:M26,'5c. Assessment archetype A3 ('!O26:P26,'5c. Assessment archetype A3 ('!R26:S26,'5c. Assessment archetype A3 ('!U26:W26,'5c. Assessment archetype A3 ('!Y26:Z26,'5d. Assessment archetype A4 ('!D26:E26,'5d. Assessment archetype A4 ('!G26:I26,'5d. Assessment archetype A4 ('!K26:L26,'5d. Assessment archetype A4 ('!N26,'5d. Assessment archetype A4 ('!P26,'5d. Assessment archetype A4 ('!R26,'5d. Assessment archetype A4 ('!T26)</f>
        <v>1</v>
      </c>
      <c r="H26" s="153"/>
      <c r="I26" s="113"/>
      <c r="J26" s="224">
        <f>'5a. Assessment archetype A1 ('!AD26</f>
        <v>30</v>
      </c>
      <c r="K26" s="225">
        <f>'5b. Assessment archetype A2 ('!Z26</f>
        <v>22</v>
      </c>
      <c r="L26" s="225">
        <f>'5c. Assessment archetype A3 ('!AB26</f>
        <v>24</v>
      </c>
      <c r="M26" s="225">
        <f>'5d. Assessment archetype A4 ('!V26</f>
        <v>10</v>
      </c>
      <c r="N26" s="226">
        <f>SUM(J26:M26)</f>
        <v>86</v>
      </c>
      <c r="O26" s="225">
        <f>N26*100/$N$28</f>
        <v>3.63790186125212</v>
      </c>
      <c r="P26" s="153"/>
      <c r="Q26" s="130"/>
      <c r="R26" s="220">
        <f>MEDIAN('5a. Assessment archetype A1 ('!D26:F26,'5b. Assessment archetype A2 ('!D26:F26,'5c. Assessment archetype A3 ('!D26:E26,'5d. Assessment archetype A4 ('!D26:E26)</f>
        <v>0.5</v>
      </c>
      <c r="S26" s="221">
        <f>MEDIAN('5a. Assessment archetype A1 ('!H26:I26,'5b. Assessment archetype A2 ('!H26:J26,'5c. Assessment archetype A3 ('!G26:I26,'5d. Assessment archetype A4 ('!G26:I26)</f>
        <v>2</v>
      </c>
      <c r="T26" s="221">
        <f>MEDIAN('5a. Assessment archetype A1 ('!K26:L26,'5b. Assessment archetype A2 ('!L26:M26,'5c. Assessment archetype A3 ('!K26:M26,'5d. Assessment archetype A4 ('!K26:L26)</f>
        <v>1</v>
      </c>
      <c r="U26" s="221">
        <f>MEDIAN('5a. Assessment archetype A1 ('!N26:O26,'5b. Assessment archetype A2 ('!O26:P26,'5c. Assessment archetype A3 ('!O26:P26,'5d. Assessment archetype A4 ('!N26)</f>
        <v>1</v>
      </c>
      <c r="V26" s="221">
        <f>MEDIAN('5a. Assessment archetype A1 ('!Q26:R26,'5b. Assessment archetype A2 ('!R26:S26,'5c. Assessment archetype A3 ('!R26:S26,'5d. Assessment archetype A4 ('!P26)</f>
        <v>3</v>
      </c>
      <c r="W26" s="221">
        <f>MEDIAN('5a. Assessment archetype A1 ('!T26:W26,'5b. Assessment archetype A2 ('!U26:V26,'5c. Assessment archetype A3 ('!U26:W26,'5d. Assessment archetype A4 ('!R26)</f>
        <v>3</v>
      </c>
      <c r="X26" s="221">
        <f>MEDIAN('5a. Assessment archetype A1 ('!Y26:AB26,'5b. Assessment archetype A2 ('!X26,'5c. Assessment archetype A3 ('!Y26:Z26,'5d. Assessment archetype A4 ('!T26)</f>
        <v>0</v>
      </c>
      <c r="Y26" s="222">
        <f>MEDIAN('5a. Assessment archetype A1 ('!D26:F26,'5a. Assessment archetype A1 ('!H26:I26,'5a. Assessment archetype A1 ('!K26:L26,'5a. Assessment archetype A1 ('!N26:O26,'5a. Assessment archetype A1 ('!Q26:R26,'5a. Assessment archetype A1 ('!T26:W26,'5a. Assessment archetype A1 ('!Y26:AB26,'5b. Assessment archetype A2 ('!D26:F26,'5b. Assessment archetype A2 ('!H26:J26,'5b. Assessment archetype A2 ('!L26:M26,'5b. Assessment archetype A2 ('!O26:P26,'5b. Assessment archetype A2 ('!R26:S26,'5b. Assessment archetype A2 ('!U26:V26,'5b. Assessment archetype A2 ('!X26,'5c. Assessment archetype A3 ('!D26:E26,'5c. Assessment archetype A3 ('!G26:I26,'5c. Assessment archetype A3 ('!K26:M26,'5c. Assessment archetype A3 ('!O26:P26,'5c. Assessment archetype A3 ('!R26:S26,'5c. Assessment archetype A3 ('!U26:W26,'5c. Assessment archetype A3 ('!Y26:Z26,'5d. Assessment archetype A4 ('!D26:E26,'5d. Assessment archetype A4 ('!G26:I26,'5d. Assessment archetype A4 ('!K26:L26,'5d. Assessment archetype A4 ('!N26,'5d. Assessment archetype A4 ('!P26,'5d. Assessment archetype A4 ('!R26,'5d. Assessment archetype A4 ('!T26)</f>
        <v>1</v>
      </c>
      <c r="Z26" s="153"/>
      <c r="AA26" s="116"/>
      <c r="AB26" s="224">
        <f>SUM('5a. Assessment archetype A1 ('!D26:F26,'5b. Assessment archetype A2 ('!D26:F26,'5c. Assessment archetype A3 ('!D26:E26,'5d. Assessment archetype A4 ('!D26:E26)</f>
        <v>3</v>
      </c>
      <c r="AC26" s="225">
        <f>SUM('5a. Assessment archetype A1 ('!H26:I26,'5b. Assessment archetype A2 ('!H26:J26,'5c. Assessment archetype A3 ('!G26:I26,'5d. Assessment archetype A4 ('!G26:I26)</f>
        <v>17</v>
      </c>
      <c r="AD26" s="225">
        <f>SUM('5a. Assessment archetype A1 ('!K26:L26,'5b. Assessment archetype A2 ('!L26:M26,'5c. Assessment archetype A3 ('!K26:M26,'5d. Assessment archetype A4 ('!K26:L26)</f>
        <v>12</v>
      </c>
      <c r="AE26" s="225">
        <f>SUM('5a. Assessment archetype A1 ('!N26:O26,'5b. Assessment archetype A2 ('!O26:P26,'5c. Assessment archetype A3 ('!O26:P26,'5d. Assessment archetype A4 ('!N26)</f>
        <v>7</v>
      </c>
      <c r="AF26" s="225">
        <f>SUM('5a. Assessment archetype A1 ('!Q26:R26,'5b. Assessment archetype A2 ('!R26:S26,'5c. Assessment archetype A3 ('!R26:S26,'5d. Assessment archetype A4 ('!P26)</f>
        <v>20</v>
      </c>
      <c r="AG26" s="225">
        <f>SUM('5a. Assessment archetype A1 ('!T26:W26,'5b. Assessment archetype A2 ('!U26:V26,'5c. Assessment archetype A3 ('!U26:W26,'5d. Assessment archetype A4 ('!R26)</f>
        <v>24</v>
      </c>
      <c r="AH26" s="225">
        <f>SUM('5a. Assessment archetype A1 ('!Y26:AB26,'5b. Assessment archetype A2 ('!X26,'5c. Assessment archetype A3 ('!Y26:Z26,'5d. Assessment archetype A4 ('!T26)</f>
        <v>3</v>
      </c>
      <c r="AI26" s="226">
        <f>SUM(AB26:AH26)</f>
        <v>86</v>
      </c>
      <c r="AJ26" s="225">
        <f>AI26*100/$AI$28</f>
        <v>3.63790186125212</v>
      </c>
      <c r="AK26" s="153"/>
      <c r="AL26" s="154"/>
      <c r="AM26" t="s" s="56">
        <v>96</v>
      </c>
      <c r="AN26" s="57">
        <f>'5d. Assessment archetype A4 ('!F74</f>
        <v>2</v>
      </c>
      <c r="AO26" s="57">
        <f>'5d. Assessment archetype A4 ('!J74</f>
        <v>3</v>
      </c>
      <c r="AP26" s="57">
        <f>'5d. Assessment archetype A4 ('!M74</f>
        <v>3</v>
      </c>
      <c r="AQ26" s="57">
        <f>'5d. Assessment archetype A4 ('!O74</f>
        <v>3</v>
      </c>
      <c r="AR26" s="57">
        <f>'5d. Assessment archetype A4 ('!Q74</f>
        <v>2</v>
      </c>
      <c r="AS26" s="57">
        <f>'5d. Assessment archetype A4 ('!S74</f>
        <v>2</v>
      </c>
      <c r="AT26" s="228">
        <f>'5d. Assessment archetype A4 ('!U74</f>
      </c>
      <c r="AU26" s="150">
        <f>'5d. Assessment archetype A4 ('!C74</f>
        <v>3</v>
      </c>
      <c r="AV26" s="155"/>
    </row>
    <row r="27" ht="26.55" customHeight="1">
      <c r="A27" s="156"/>
      <c r="B27" t="s" s="219">
        <v>151</v>
      </c>
      <c r="C27" s="220">
        <f>'5a. Assessment archetype A1 ('!C27</f>
        <v>1</v>
      </c>
      <c r="D27" s="221">
        <f>'5b. Assessment archetype A2 ('!C27</f>
        <v>1</v>
      </c>
      <c r="E27" s="221">
        <f>'5c. Assessment archetype A3 ('!C27</f>
        <v>0</v>
      </c>
      <c r="F27" s="221">
        <f>'5d. Assessment archetype A4 ('!C27</f>
        <v>1</v>
      </c>
      <c r="G27" s="222">
        <f>MEDIAN('5a. Assessment archetype A1 ('!D27:F27,'5a. Assessment archetype A1 ('!H27:I27,'5a. Assessment archetype A1 ('!K27:L27,'5a. Assessment archetype A1 ('!N27:O27,'5a. Assessment archetype A1 ('!Q27:R27,'5a. Assessment archetype A1 ('!T27:W27,'5a. Assessment archetype A1 ('!Y27:AB27,'5b. Assessment archetype A2 ('!D27:F27,'5b. Assessment archetype A2 ('!H27:J27,'5b. Assessment archetype A2 ('!L27:M27,'5b. Assessment archetype A2 ('!O27:P27,'5b. Assessment archetype A2 ('!R27:S27,'5b. Assessment archetype A2 ('!U27:V27,'5b. Assessment archetype A2 ('!X27,'5c. Assessment archetype A3 ('!D27:E27,'5c. Assessment archetype A3 ('!G27:I27,'5c. Assessment archetype A3 ('!K27:M27,'5c. Assessment archetype A3 ('!O27:P27,'5c. Assessment archetype A3 ('!R27:S27,'5c. Assessment archetype A3 ('!U27:W27,'5c. Assessment archetype A3 ('!Y27:Z27,'5d. Assessment archetype A4 ('!D27:E27,'5d. Assessment archetype A4 ('!G27:I27,'5d. Assessment archetype A4 ('!K27:L27,'5d. Assessment archetype A4 ('!N27,'5d. Assessment archetype A4 ('!P27,'5d. Assessment archetype A4 ('!R27,'5d. Assessment archetype A4 ('!T27)</f>
        <v>1</v>
      </c>
      <c r="H27" s="157"/>
      <c r="I27" s="113"/>
      <c r="J27" s="224">
        <f>'5a. Assessment archetype A1 ('!AD27</f>
        <v>27</v>
      </c>
      <c r="K27" s="225">
        <f>'5b. Assessment archetype A2 ('!Z27</f>
        <v>17</v>
      </c>
      <c r="L27" s="225">
        <f>'5c. Assessment archetype A3 ('!AB27</f>
        <v>13</v>
      </c>
      <c r="M27" s="225">
        <f>'5d. Assessment archetype A4 ('!V27</f>
        <v>10</v>
      </c>
      <c r="N27" s="226">
        <f>SUM(J27:M27)</f>
        <v>67</v>
      </c>
      <c r="O27" s="225">
        <f>N27*100/$N$28</f>
        <v>2.834179357022</v>
      </c>
      <c r="P27" s="157"/>
      <c r="Q27" s="130"/>
      <c r="R27" s="220">
        <f>MEDIAN('5a. Assessment archetype A1 ('!D27:F27,'5b. Assessment archetype A2 ('!D27:F27,'5c. Assessment archetype A3 ('!D27:E27,'5d. Assessment archetype A4 ('!D27:E27)</f>
        <v>0</v>
      </c>
      <c r="S27" s="221">
        <f>MEDIAN('5a. Assessment archetype A1 ('!H27:I27,'5b. Assessment archetype A2 ('!H27:J27,'5c. Assessment archetype A3 ('!G27:I27,'5d. Assessment archetype A4 ('!G27:I27)</f>
        <v>2</v>
      </c>
      <c r="T27" s="221">
        <f>MEDIAN('5a. Assessment archetype A1 ('!K27:L27,'5b. Assessment archetype A2 ('!L27:M27,'5c. Assessment archetype A3 ('!K27:M27,'5d. Assessment archetype A4 ('!K27:L27)</f>
        <v>1</v>
      </c>
      <c r="U27" s="221">
        <f>MEDIAN('5a. Assessment archetype A1 ('!N27:O27,'5b. Assessment archetype A2 ('!O27:P27,'5c. Assessment archetype A3 ('!O27:P27,'5d. Assessment archetype A4 ('!N27)</f>
        <v>1</v>
      </c>
      <c r="V27" s="221">
        <f>MEDIAN('5a. Assessment archetype A1 ('!Q27:R27,'5b. Assessment archetype A2 ('!R27:S27,'5c. Assessment archetype A3 ('!R27:S27,'5d. Assessment archetype A4 ('!P27)</f>
        <v>2</v>
      </c>
      <c r="W27" s="221">
        <f>MEDIAN('5a. Assessment archetype A1 ('!T27:W27,'5b. Assessment archetype A2 ('!U27:V27,'5c. Assessment archetype A3 ('!U27:W27,'5d. Assessment archetype A4 ('!R27)</f>
        <v>2</v>
      </c>
      <c r="X27" s="221">
        <f>MEDIAN('5a. Assessment archetype A1 ('!Y27:AB27,'5b. Assessment archetype A2 ('!X27,'5c. Assessment archetype A3 ('!Y27:Z27,'5d. Assessment archetype A4 ('!T27)</f>
        <v>0</v>
      </c>
      <c r="Y27" s="222">
        <f>MEDIAN('5a. Assessment archetype A1 ('!D27:F27,'5a. Assessment archetype A1 ('!H27:I27,'5a. Assessment archetype A1 ('!K27:L27,'5a. Assessment archetype A1 ('!N27:O27,'5a. Assessment archetype A1 ('!Q27:R27,'5a. Assessment archetype A1 ('!T27:W27,'5a. Assessment archetype A1 ('!Y27:AB27,'5b. Assessment archetype A2 ('!D27:F27,'5b. Assessment archetype A2 ('!H27:J27,'5b. Assessment archetype A2 ('!L27:M27,'5b. Assessment archetype A2 ('!O27:P27,'5b. Assessment archetype A2 ('!R27:S27,'5b. Assessment archetype A2 ('!U27:V27,'5b. Assessment archetype A2 ('!X27,'5c. Assessment archetype A3 ('!D27:E27,'5c. Assessment archetype A3 ('!G27:I27,'5c. Assessment archetype A3 ('!K27:M27,'5c. Assessment archetype A3 ('!O27:P27,'5c. Assessment archetype A3 ('!R27:S27,'5c. Assessment archetype A3 ('!U27:W27,'5c. Assessment archetype A3 ('!Y27:Z27,'5d. Assessment archetype A4 ('!D27:E27,'5d. Assessment archetype A4 ('!G27:I27,'5d. Assessment archetype A4 ('!K27:L27,'5d. Assessment archetype A4 ('!N27,'5d. Assessment archetype A4 ('!P27,'5d. Assessment archetype A4 ('!R27,'5d. Assessment archetype A4 ('!T27)</f>
        <v>1</v>
      </c>
      <c r="Z27" s="157"/>
      <c r="AA27" s="116"/>
      <c r="AB27" s="224">
        <f>SUM('5a. Assessment archetype A1 ('!D27:F27,'5b. Assessment archetype A2 ('!D27:F27,'5c. Assessment archetype A3 ('!D27:E27,'5d. Assessment archetype A4 ('!D27:E27)</f>
        <v>0</v>
      </c>
      <c r="AC27" s="225">
        <f>SUM('5a. Assessment archetype A1 ('!H27:I27,'5b. Assessment archetype A2 ('!H27:J27,'5c. Assessment archetype A3 ('!G27:I27,'5d. Assessment archetype A4 ('!G27:I27)</f>
        <v>14</v>
      </c>
      <c r="AD27" s="225">
        <f>SUM('5a. Assessment archetype A1 ('!K27:L27,'5b. Assessment archetype A2 ('!L27:M27,'5c. Assessment archetype A3 ('!K27:M27,'5d. Assessment archetype A4 ('!K27:L27)</f>
        <v>8</v>
      </c>
      <c r="AE27" s="225">
        <f>SUM('5a. Assessment archetype A1 ('!N27:O27,'5b. Assessment archetype A2 ('!O27:P27,'5c. Assessment archetype A3 ('!O27:P27,'5d. Assessment archetype A4 ('!N27)</f>
        <v>7</v>
      </c>
      <c r="AF27" s="225">
        <f>SUM('5a. Assessment archetype A1 ('!Q27:R27,'5b. Assessment archetype A2 ('!R27:S27,'5c. Assessment archetype A3 ('!R27:S27,'5d. Assessment archetype A4 ('!P27)</f>
        <v>17</v>
      </c>
      <c r="AG27" s="225">
        <f>SUM('5a. Assessment archetype A1 ('!T27:W27,'5b. Assessment archetype A2 ('!U27:V27,'5c. Assessment archetype A3 ('!U27:W27,'5d. Assessment archetype A4 ('!R27)</f>
        <v>20</v>
      </c>
      <c r="AH27" s="225">
        <f>SUM('5a. Assessment archetype A1 ('!Y27:AB27,'5b. Assessment archetype A2 ('!X27,'5c. Assessment archetype A3 ('!Y27:Z27,'5d. Assessment archetype A4 ('!T27)</f>
        <v>1</v>
      </c>
      <c r="AI27" s="226">
        <f>SUM(AB27:AH27)</f>
        <v>67</v>
      </c>
      <c r="AJ27" s="225">
        <f>AI27*100/$AI$28</f>
        <v>2.834179357022</v>
      </c>
      <c r="AK27" s="157"/>
      <c r="AL27" s="158"/>
      <c r="AM27" t="s" s="125">
        <v>118</v>
      </c>
      <c r="AN27" s="170">
        <f>R52</f>
        <v>2</v>
      </c>
      <c r="AO27" s="170">
        <f>S52</f>
        <v>3</v>
      </c>
      <c r="AP27" s="170">
        <f>T52</f>
        <v>2</v>
      </c>
      <c r="AQ27" s="170">
        <f>U52</f>
        <v>2</v>
      </c>
      <c r="AR27" s="170">
        <f>V52</f>
        <v>3</v>
      </c>
      <c r="AS27" s="170">
        <f>W52</f>
        <v>3</v>
      </c>
      <c r="AT27" s="170">
        <f>X52</f>
        <v>3</v>
      </c>
      <c r="AU27" s="229"/>
      <c r="AV27" s="159"/>
    </row>
    <row r="28" ht="23.05" customHeight="1">
      <c r="A28" s="230"/>
      <c r="B28" s="231"/>
      <c r="C28" s="232">
        <f>'5a. Assessment archetype A1 ('!C28</f>
        <v>2</v>
      </c>
      <c r="D28" s="170">
        <f>'5b. Assessment archetype A2 ('!C28</f>
        <v>2</v>
      </c>
      <c r="E28" s="170">
        <f>'5c. Assessment archetype A3 ('!C28</f>
        <v>2</v>
      </c>
      <c r="F28" s="233">
        <f>'5d. Assessment archetype A4 ('!C28</f>
        <v>2</v>
      </c>
      <c r="G28" s="234"/>
      <c r="H28" s="235"/>
      <c r="I28" s="113"/>
      <c r="J28" s="236">
        <f>'5a. Assessment archetype A1 ('!C31</f>
        <v>837</v>
      </c>
      <c r="K28" s="237">
        <f>'5b. Assessment archetype A2 ('!C31</f>
        <v>521</v>
      </c>
      <c r="L28" s="237">
        <f>'5c. Assessment archetype A3 ('!C31</f>
        <v>545</v>
      </c>
      <c r="M28" s="237">
        <f>'5d. Assessment archetype A4 ('!C31</f>
        <v>362</v>
      </c>
      <c r="N28" s="237">
        <f>SUM(N9:N27)</f>
        <v>2364</v>
      </c>
      <c r="O28" s="237">
        <f>SUM(O9:O27)</f>
        <v>100</v>
      </c>
      <c r="P28" s="238">
        <f>SUM(P9:P27)</f>
        <v>100</v>
      </c>
      <c r="Q28" s="130"/>
      <c r="R28" s="232">
        <f>MEDIAN('5a. Assessment archetype A1 ('!D9:F27,'5b. Assessment archetype A2 ('!D9:F27,'5c. Assessment archetype A3 ('!D9:E27,'5d. Assessment archetype A4 ('!D9:E27)</f>
        <v>1</v>
      </c>
      <c r="S28" s="170">
        <f>MEDIAN('5a. Assessment archetype A1 ('!H9:I27,'5b. Assessment archetype A2 ('!H9:J27,'5c. Assessment archetype A3 ('!G9:I27,'5d. Assessment archetype A4 ('!G9:I27)</f>
        <v>2</v>
      </c>
      <c r="T28" s="170">
        <f>MEDIAN('5a. Assessment archetype A1 ('!K9:L27,'5b. Assessment archetype A2 ('!L9:M27,'5c. Assessment archetype A3 ('!K9:M27,'5d. Assessment archetype A4 ('!K9:L27)</f>
        <v>2</v>
      </c>
      <c r="U28" s="170">
        <f>MEDIAN('5a. Assessment archetype A1 ('!N9:O27,'5b. Assessment archetype A2 ('!O9:P27,'5c. Assessment archetype A3 ('!O9:P27,'5d. Assessment archetype A4 ('!N9:N27)</f>
        <v>2</v>
      </c>
      <c r="V28" s="170">
        <f>MEDIAN('5a. Assessment archetype A1 ('!Q9:R27,'5b. Assessment archetype A2 ('!R9:S27,'5c. Assessment archetype A3 ('!R9:S27,'5d. Assessment archetype A4 ('!P9:P27)</f>
        <v>3</v>
      </c>
      <c r="W28" s="170">
        <f>MEDIAN('5a. Assessment archetype A1 ('!T9:W27,'5b. Assessment archetype A2 ('!U9:V27,'5c. Assessment archetype A3 ('!U9:W27,'5d. Assessment archetype A4 ('!R9:R27)</f>
        <v>3</v>
      </c>
      <c r="X28" s="170">
        <f>MEDIAN('5a. Assessment archetype A1 ('!Y9:AB27,'5b. Assessment archetype A2 ('!X9:X27,'5c. Assessment archetype A3 ('!Y9:Z27,'5d. Assessment archetype A4 ('!T9:T27)</f>
        <v>2</v>
      </c>
      <c r="Y28" s="149"/>
      <c r="Z28" s="150"/>
      <c r="AA28" s="116"/>
      <c r="AB28" s="236">
        <f>SUM(AB9:AB27)</f>
        <v>261</v>
      </c>
      <c r="AC28" s="237">
        <f>SUM(AC9:AC27)</f>
        <v>451</v>
      </c>
      <c r="AD28" s="237">
        <f>SUM(AD9:AD27)</f>
        <v>345</v>
      </c>
      <c r="AE28" s="237">
        <f>SUM(AE9:AE27)</f>
        <v>283</v>
      </c>
      <c r="AF28" s="237">
        <f>SUM(AF9:AF27)</f>
        <v>331</v>
      </c>
      <c r="AG28" s="237">
        <f>SUM(AG9:AG27)</f>
        <v>483</v>
      </c>
      <c r="AH28" s="237">
        <f>SUM(AH9:AH27)</f>
        <v>210</v>
      </c>
      <c r="AI28" s="237">
        <f>SUM(AI9:AI27)</f>
        <v>2364</v>
      </c>
      <c r="AJ28" s="237">
        <f>SUM(AJ9:AJ27)</f>
        <v>100</v>
      </c>
      <c r="AK28" s="238">
        <f>SUM(AK9:AK27)</f>
        <v>100</v>
      </c>
      <c r="AL28" s="239"/>
      <c r="AM28" s="240"/>
      <c r="AN28" s="241"/>
      <c r="AO28" s="241"/>
      <c r="AP28" s="241"/>
      <c r="AQ28" s="241"/>
      <c r="AR28" s="241"/>
      <c r="AS28" s="241"/>
      <c r="AT28" s="241"/>
      <c r="AU28" s="242"/>
      <c r="AV28" s="240"/>
    </row>
    <row r="29" ht="53.55" customHeight="1">
      <c r="A29" s="230"/>
      <c r="B29" s="231"/>
      <c r="C29" s="243"/>
      <c r="D29" s="244"/>
      <c r="E29" t="s" s="245">
        <v>152</v>
      </c>
      <c r="F29" s="105"/>
      <c r="G29" s="172">
        <f>MEDIAN('5a. Assessment archetype A1 ('!D9:F27,'5a. Assessment archetype A1 ('!H9:I27,'5a. Assessment archetype A1 ('!K9:L27,'5a. Assessment archetype A1 ('!N9:O27,'5a. Assessment archetype A1 ('!Q9:R27,'5a. Assessment archetype A1 ('!T9:W27,'5a. Assessment archetype A1 ('!Y9:AB27,'5b. Assessment archetype A2 ('!D9:F27,'5b. Assessment archetype A2 ('!H9:J27,'5b. Assessment archetype A2 ('!L9:M27,'5b. Assessment archetype A2 ('!O9:P27,'5b. Assessment archetype A2 ('!R9:S27,'5b. Assessment archetype A2 ('!U9:V27,'5b. Assessment archetype A2 ('!X9:X27,'5c. Assessment archetype A3 ('!D9:E27,'5c. Assessment archetype A3 ('!G9:I27,'5c. Assessment archetype A3 ('!K9:M27,'5c. Assessment archetype A3 ('!O9:P27,'5c. Assessment archetype A3 ('!R9:S27,'5c. Assessment archetype A3 ('!U9:W27,'5c. Assessment archetype A3 ('!Y9:Z27,'5d. Assessment archetype A4 ('!D9:E27,'5d. Assessment archetype A4 ('!G9:I27,'5d. Assessment archetype A4 ('!K9:L27,'5d. Assessment archetype A4 ('!N9:N27,'5d. Assessment archetype A4 ('!P9:P27,'5d. Assessment archetype A4 ('!R9:R27,'5d. Assessment archetype A4 ('!T9:T27)</f>
        <v>2</v>
      </c>
      <c r="H29" s="246"/>
      <c r="I29" s="247"/>
      <c r="J29" s="248"/>
      <c r="K29" s="248"/>
      <c r="L29" s="248"/>
      <c r="M29" s="248"/>
      <c r="N29" s="248"/>
      <c r="O29" s="248"/>
      <c r="P29" s="248"/>
      <c r="Q29" s="249"/>
      <c r="R29" s="250"/>
      <c r="S29" s="251"/>
      <c r="T29" s="251"/>
      <c r="U29" s="251"/>
      <c r="V29" s="251"/>
      <c r="W29" t="s" s="245">
        <v>152</v>
      </c>
      <c r="X29" s="105"/>
      <c r="Y29" s="172">
        <f>MEDIAN('5a. Assessment archetype A1 ('!D9:F27,'5a. Assessment archetype A1 ('!H9:I27,'5a. Assessment archetype A1 ('!K9:L27,'5a. Assessment archetype A1 ('!N9:O27,'5a. Assessment archetype A1 ('!Q9:R27,'5a. Assessment archetype A1 ('!T9:W27,'5a. Assessment archetype A1 ('!Y9:AB27,'5b. Assessment archetype A2 ('!D9:F27,'5b. Assessment archetype A2 ('!H9:J27,'5b. Assessment archetype A2 ('!L9:M27,'5b. Assessment archetype A2 ('!O9:P27,'5b. Assessment archetype A2 ('!R9:S27,'5b. Assessment archetype A2 ('!U9:V27,'5b. Assessment archetype A2 ('!X9:X27,'5c. Assessment archetype A3 ('!D9:E27,'5c. Assessment archetype A3 ('!G9:I27,'5c. Assessment archetype A3 ('!K9:M27,'5c. Assessment archetype A3 ('!O9:P27,'5c. Assessment archetype A3 ('!R9:S27,'5c. Assessment archetype A3 ('!U9:W27,'5c. Assessment archetype A3 ('!Y9:Z27,'5d. Assessment archetype A4 ('!D9:E27,'5d. Assessment archetype A4 ('!G9:I27,'5d. Assessment archetype A4 ('!K9:L27,'5d. Assessment archetype A4 ('!N9:N27,'5d. Assessment archetype A4 ('!P9:P27,'5d. Assessment archetype A4 ('!R9:R27,'5d. Assessment archetype A4 ('!T9:T27)</f>
        <v>2</v>
      </c>
      <c r="Z29" s="252"/>
      <c r="AA29" s="253"/>
      <c r="AB29" s="254"/>
      <c r="AC29" s="254"/>
      <c r="AD29" s="254"/>
      <c r="AE29" s="254"/>
      <c r="AF29" s="254"/>
      <c r="AG29" s="254"/>
      <c r="AH29" s="254"/>
      <c r="AI29" s="254"/>
      <c r="AJ29" s="254"/>
      <c r="AK29" s="254"/>
      <c r="AL29" s="255"/>
      <c r="AM29" s="256"/>
      <c r="AN29" s="257"/>
      <c r="AO29" s="257"/>
      <c r="AP29" s="257"/>
      <c r="AQ29" s="257"/>
      <c r="AR29" s="257"/>
      <c r="AS29" s="257"/>
      <c r="AT29" s="257"/>
      <c r="AU29" s="258"/>
      <c r="AV29" s="256"/>
    </row>
    <row r="30" ht="27.55" customHeight="1">
      <c r="A30" t="s" s="126">
        <v>141</v>
      </c>
      <c r="B30" s="71"/>
      <c r="C30" s="259"/>
      <c r="D30" s="260"/>
      <c r="E30" s="260"/>
      <c r="F30" s="260"/>
      <c r="G30" s="261"/>
      <c r="H30" s="262"/>
      <c r="I30" s="55"/>
      <c r="J30" t="s" s="263">
        <v>115</v>
      </c>
      <c r="K30" s="50"/>
      <c r="L30" s="50"/>
      <c r="M30" s="50"/>
      <c r="N30" s="64"/>
      <c r="O30" s="264"/>
      <c r="P30" s="265"/>
      <c r="Q30" s="266"/>
      <c r="R30" s="267"/>
      <c r="S30" s="267"/>
      <c r="T30" s="267"/>
      <c r="U30" s="267"/>
      <c r="V30" s="267"/>
      <c r="W30" s="267"/>
      <c r="X30" s="267"/>
      <c r="Y30" s="268"/>
      <c r="Z30" s="268"/>
      <c r="AA30" s="269"/>
      <c r="AB30" t="s" s="263">
        <v>117</v>
      </c>
      <c r="AC30" s="50"/>
      <c r="AD30" s="50"/>
      <c r="AE30" s="50"/>
      <c r="AF30" s="50"/>
      <c r="AG30" s="50"/>
      <c r="AH30" s="50"/>
      <c r="AI30" s="64"/>
      <c r="AJ30" s="264"/>
      <c r="AK30" s="265"/>
      <c r="AL30" s="239"/>
      <c r="AM30" t="s" s="171">
        <v>133</v>
      </c>
      <c r="AN30" s="103"/>
      <c r="AO30" s="103"/>
      <c r="AP30" s="103"/>
      <c r="AQ30" s="103"/>
      <c r="AR30" s="103"/>
      <c r="AS30" s="105"/>
      <c r="AT30" s="270">
        <f>G53</f>
        <v>2</v>
      </c>
      <c r="AU30" s="271"/>
      <c r="AV30" s="253"/>
    </row>
    <row r="31" ht="27.05" customHeight="1">
      <c r="A31" s="272"/>
      <c r="B31" s="273"/>
      <c r="C31" t="s" s="111">
        <v>143</v>
      </c>
      <c r="D31" s="50"/>
      <c r="E31" s="50"/>
      <c r="F31" s="50"/>
      <c r="G31" s="64"/>
      <c r="H31" s="112"/>
      <c r="I31" s="113"/>
      <c r="J31" t="s" s="125">
        <v>93</v>
      </c>
      <c r="K31" t="s" s="274">
        <v>94</v>
      </c>
      <c r="L31" t="s" s="274">
        <v>95</v>
      </c>
      <c r="M31" t="s" s="274">
        <v>96</v>
      </c>
      <c r="N31" t="s" s="275">
        <v>118</v>
      </c>
      <c r="O31" s="104"/>
      <c r="P31" s="72"/>
      <c r="Q31" s="276"/>
      <c r="R31" t="s" s="263">
        <v>143</v>
      </c>
      <c r="S31" s="50"/>
      <c r="T31" s="50"/>
      <c r="U31" s="50"/>
      <c r="V31" s="50"/>
      <c r="W31" s="50"/>
      <c r="X31" s="50"/>
      <c r="Y31" s="64"/>
      <c r="Z31" s="277"/>
      <c r="AA31" s="116"/>
      <c r="AB31" t="s" s="125">
        <v>86</v>
      </c>
      <c r="AC31" t="s" s="274">
        <v>87</v>
      </c>
      <c r="AD31" t="s" s="274">
        <v>88</v>
      </c>
      <c r="AE31" t="s" s="274">
        <v>89</v>
      </c>
      <c r="AF31" t="s" s="274">
        <v>90</v>
      </c>
      <c r="AG31" t="s" s="274">
        <v>91</v>
      </c>
      <c r="AH31" t="s" s="274">
        <v>119</v>
      </c>
      <c r="AI31" t="s" s="275">
        <v>118</v>
      </c>
      <c r="AJ31" s="104"/>
      <c r="AK31" s="72"/>
      <c r="AL31" s="278"/>
      <c r="AM31" s="279"/>
      <c r="AN31" s="279"/>
      <c r="AO31" s="279"/>
      <c r="AP31" s="279"/>
      <c r="AQ31" s="279"/>
      <c r="AR31" s="279"/>
      <c r="AS31" s="279"/>
      <c r="AT31" s="279"/>
      <c r="AU31" s="279"/>
      <c r="AV31" s="92"/>
    </row>
    <row r="32" ht="26.55" customHeight="1">
      <c r="A32" s="272"/>
      <c r="B32" s="273"/>
      <c r="C32" t="s" s="69">
        <v>93</v>
      </c>
      <c r="D32" t="s" s="54">
        <v>94</v>
      </c>
      <c r="E32" t="s" s="54">
        <v>95</v>
      </c>
      <c r="F32" t="s" s="54">
        <v>96</v>
      </c>
      <c r="G32" t="s" s="70">
        <v>118</v>
      </c>
      <c r="H32" s="72"/>
      <c r="I32" s="113"/>
      <c r="J32" s="280"/>
      <c r="K32" s="281"/>
      <c r="L32" s="281"/>
      <c r="M32" s="281"/>
      <c r="N32" t="s" s="282">
        <v>122</v>
      </c>
      <c r="O32" t="s" s="282">
        <v>123</v>
      </c>
      <c r="P32" t="s" s="283">
        <v>123</v>
      </c>
      <c r="Q32" s="276"/>
      <c r="R32" t="s" s="69">
        <v>86</v>
      </c>
      <c r="S32" t="s" s="54">
        <v>87</v>
      </c>
      <c r="T32" t="s" s="54">
        <v>88</v>
      </c>
      <c r="U32" t="s" s="54">
        <v>89</v>
      </c>
      <c r="V32" t="s" s="54">
        <v>90</v>
      </c>
      <c r="W32" t="s" s="54">
        <v>91</v>
      </c>
      <c r="X32" t="s" s="54">
        <v>119</v>
      </c>
      <c r="Y32" t="s" s="70">
        <v>120</v>
      </c>
      <c r="Z32" s="72"/>
      <c r="AA32" s="116"/>
      <c r="AB32" s="284"/>
      <c r="AC32" s="285"/>
      <c r="AD32" s="285"/>
      <c r="AE32" s="285"/>
      <c r="AF32" s="285"/>
      <c r="AG32" s="285"/>
      <c r="AH32" s="285"/>
      <c r="AI32" t="s" s="282">
        <v>122</v>
      </c>
      <c r="AJ32" t="s" s="282">
        <v>123</v>
      </c>
      <c r="AK32" t="s" s="283">
        <v>123</v>
      </c>
      <c r="AL32" s="278"/>
      <c r="AM32" s="92"/>
      <c r="AN32" s="92"/>
      <c r="AO32" s="92"/>
      <c r="AP32" s="92"/>
      <c r="AQ32" s="92"/>
      <c r="AR32" s="92"/>
      <c r="AS32" s="92"/>
      <c r="AT32" s="92"/>
      <c r="AU32" s="92"/>
      <c r="AV32" s="92"/>
    </row>
    <row r="33" ht="13.55" customHeight="1">
      <c r="A33" t="s" s="138">
        <v>124</v>
      </c>
      <c r="B33" t="s" s="139">
        <v>125</v>
      </c>
      <c r="C33" s="144">
        <f>MEDIAN('5a. Assessment archetype A1 ('!D55:F55,'5a. Assessment archetype A1 ('!H55:I55,'5a. Assessment archetype A1 ('!K55:L55,'5a. Assessment archetype A1 ('!N55:O55,'5a. Assessment archetype A1 ('!Q55:R55,'5a. Assessment archetype A1 ('!T55:W55,'5a. Assessment archetype A1 ('!Y55:AB55)</f>
        <v>3</v>
      </c>
      <c r="D33" s="145">
        <f>MEDIAN('5b. Assessment archetype A2 ('!D55:F55,'5b. Assessment archetype A2 ('!H55:J55,'5b. Assessment archetype A2 ('!L55:M55,'5b. Assessment archetype A2 ('!O55:P55,'5b. Assessment archetype A2 ('!R55:S55,'5b. Assessment archetype A2 ('!U55:V55,'5b. Assessment archetype A2 ('!X55)</f>
        <v>3</v>
      </c>
      <c r="E33" s="145">
        <f>MEDIAN('5c. Assessment archetype A3 ('!D55:E55,'5c. Assessment archetype A3 ('!G55:I55,'5c. Assessment archetype A3 ('!K55:M55,'5c. Assessment archetype A3 ('!O55:P55,'5c. Assessment archetype A3 ('!R55:S55,'5c. Assessment archetype A3 ('!U55:W55,'5c. Assessment archetype A3 ('!Y55:Z55)</f>
        <v>3</v>
      </c>
      <c r="F33" s="145">
        <f>MEDIAN('5d. Assessment archetype A4 ('!D55:E55,'5d. Assessment archetype A4 ('!G55:I55,'5d. Assessment archetype A4 ('!K55:L55,'5d. Assessment archetype A4 ('!N55,'5d. Assessment archetype A4 ('!P55,'5d. Assessment archetype A4 ('!R55,'5d. Assessment archetype A4 ('!T55)</f>
        <v>3</v>
      </c>
      <c r="G33" s="146">
        <f>MEDIAN('5a. Assessment archetype A1 ('!D55:F55,'5a. Assessment archetype A1 ('!H55:I55,'5a. Assessment archetype A1 ('!K55:L55,'5a. Assessment archetype A1 ('!N55:O55,'5a. Assessment archetype A1 ('!Q55:R55,'5a. Assessment archetype A1 ('!T55:W55,'5a. Assessment archetype A1 ('!Y55:AB55,'5b. Assessment archetype A2 ('!D55:F55,'5b. Assessment archetype A2 ('!H55:J55,'5b. Assessment archetype A2 ('!L55:M55,'5b. Assessment archetype A2 ('!O55:P55,'5b. Assessment archetype A2 ('!R55:S55,'5b. Assessment archetype A2 ('!U55:V55,'5b. Assessment archetype A2 ('!X55,'5c. Assessment archetype A3 ('!D55:E55,'5c. Assessment archetype A3 ('!G55:I55,'5c. Assessment archetype A3 ('!K55:M55,'5c. Assessment archetype A3 ('!O55:P55,'5c. Assessment archetype A3 ('!R55:S55,'5c. Assessment archetype A3 ('!U55:W55,'5c. Assessment archetype A3 ('!Y55:Z55)</f>
        <v>3</v>
      </c>
      <c r="H33" s="286">
        <f>MEDIAN('5a. Assessment archetype A1 ('!D55:F58,'5a. Assessment archetype A1 ('!H55:I58,'5a. Assessment archetype A1 ('!K55:L58,'5a. Assessment archetype A1 ('!N55:O58,'5a. Assessment archetype A1 ('!Q55:R58,'5a. Assessment archetype A1 ('!T55:W58,'5a. Assessment archetype A1 ('!Y55:AB58,'5b. Assessment archetype A2 ('!D55:F58,'5b. Assessment archetype A2 ('!H55:J58,'5b. Assessment archetype A2 ('!L55:M58,'5b. Assessment archetype A2 ('!O55:P58,'5b. Assessment archetype A2 ('!R55:S58,'5b. Assessment archetype A2 ('!U55:V58,'5b. Assessment archetype A2 ('!X55:X58,'5c. Assessment archetype A3 ('!D55:E58,'5c. Assessment archetype A3 ('!G55:I58,'5c. Assessment archetype A3 ('!K55:M58,'5c. Assessment archetype A3 ('!O55:P58,'5c. Assessment archetype A3 ('!R55:S58,'5c. Assessment archetype A3 ('!U55:W58,'5c. Assessment archetype A3 ('!Y55:Z58,'5d. Assessment archetype A4 ('!D55:E58,'5d. Assessment archetype A4 ('!G55:I58,'5d. Assessment archetype A4 ('!K55:L58,'5d. Assessment archetype A4 ('!N55:N58,'5d. Assessment archetype A4 ('!P55:P58,'5d. Assessment archetype A4 ('!R55:R58,'5d. Assessment archetype A4 ('!T55:T58)</f>
        <v>3</v>
      </c>
      <c r="I33" s="113"/>
      <c r="J33" s="144">
        <f>'5a. Assessment archetype A1 ('!AD55</f>
        <v>54</v>
      </c>
      <c r="K33" s="145">
        <f>'5b. Assessment archetype A2 ('!Z55</f>
        <v>39</v>
      </c>
      <c r="L33" s="145">
        <f>'5c. Assessment archetype A3 ('!AB55</f>
        <v>47</v>
      </c>
      <c r="M33" s="145">
        <f>'5d. Assessment archetype A4 ('!V55</f>
        <v>28</v>
      </c>
      <c r="N33" s="146">
        <f>SUM(J33:M33)</f>
        <v>168</v>
      </c>
      <c r="O33" s="145">
        <f>N33*100/$N$52</f>
        <v>6.29685157421289</v>
      </c>
      <c r="P33" s="147">
        <f>(SUM(N33:N36)*100/$N$52)</f>
        <v>24.0254872563718</v>
      </c>
      <c r="Q33" s="276"/>
      <c r="R33" s="144">
        <f>MEDIAN('5a. Assessment archetype A1 ('!D55:F55,'5b. Assessment archetype A2 ('!D55:F55,'5c. Assessment archetype A3 ('!D55:E55,'5d. Assessment archetype A4 ('!D55:E55)</f>
        <v>3</v>
      </c>
      <c r="S33" s="145">
        <f>MEDIAN('5a. Assessment archetype A1 ('!H55:I55,'5b. Assessment archetype A2 ('!H55:J55,'5c. Assessment archetype A3 ('!G55:I55,'5d. Assessment archetype A4 ('!G55:I55)</f>
        <v>3</v>
      </c>
      <c r="T33" s="145">
        <f>MEDIAN('5a. Assessment archetype A1 ('!K55:L55,'5b. Assessment archetype A2 ('!L55:M55,'5c. Assessment archetype A3 ('!K55:M55,'5d. Assessment archetype A4 ('!K55:L55)</f>
        <v>3</v>
      </c>
      <c r="U33" s="145">
        <f>MEDIAN('5a. Assessment archetype A1 ('!N55:O55,'5b. Assessment archetype A2 ('!O55:P55,'5c. Assessment archetype A3 ('!O55:P55,'5d. Assessment archetype A4 ('!N55)</f>
        <v>3</v>
      </c>
      <c r="V33" s="145">
        <f>MEDIAN('5a. Assessment archetype A1 ('!Q55:R55,'5b. Assessment archetype A2 ('!R55:S55,'5c. Assessment archetype A3 ('!R55:S55,'5d. Assessment archetype A4 ('!P55)</f>
        <v>3</v>
      </c>
      <c r="W33" s="145">
        <f>MEDIAN('5a. Assessment archetype A1 ('!T55:W55,'5b. Assessment archetype A2 ('!U55:V55,'5c. Assessment archetype A3 ('!U55:W55,'5d. Assessment archetype A4 ('!R55)</f>
        <v>3</v>
      </c>
      <c r="X33" s="145">
        <f>MEDIAN('5a. Assessment archetype A1 ('!Y55:AB55,'5b. Assessment archetype A2 ('!X55,'5c. Assessment archetype A3 ('!Y55,'5d. Assessment archetype A4 ('!T55)</f>
        <v>3</v>
      </c>
      <c r="Y33" s="146">
        <f>MEDIAN('5a. Assessment archetype A1 ('!D55:F55,'5a. Assessment archetype A1 ('!H55:I55,'5a. Assessment archetype A1 ('!K55:L55,'5a. Assessment archetype A1 ('!N55:O55,'5a. Assessment archetype A1 ('!Q55:R55,'5a. Assessment archetype A1 ('!T55:W55,'5a. Assessment archetype A1 ('!Y55:AB55,'5b. Assessment archetype A2 ('!D55:F55,'5b. Assessment archetype A2 ('!H55:J55,'5b. Assessment archetype A2 ('!L55:M55,'5b. Assessment archetype A2 ('!O55:P55,'5b. Assessment archetype A2 ('!R55:S55,'5b. Assessment archetype A2 ('!U55:V55,'5b. Assessment archetype A2 ('!X55,'5c. Assessment archetype A3 ('!D55:E55,'5c. Assessment archetype A3 ('!G55:I55,'5c. Assessment archetype A3 ('!K55:M55,'5c. Assessment archetype A3 ('!O55:P55,'5c. Assessment archetype A3 ('!R55:S55,'5c. Assessment archetype A3 ('!U55:W55,'5c. Assessment archetype A3 ('!Y55:Z55,'5d. Assessment archetype A4 ('!D55:E55,'5d. Assessment archetype A4 ('!G55:I55,'5d. Assessment archetype A4 ('!K55:L55,'5d. Assessment archetype A4 ('!N55,'5d. Assessment archetype A4 ('!P55,'5d. Assessment archetype A4 ('!R55,'5d. Assessment archetype A4 ('!T55)</f>
        <v>3</v>
      </c>
      <c r="Z33" s="286">
        <f>H33</f>
        <v>3</v>
      </c>
      <c r="AA33" s="116"/>
      <c r="AB33" s="144">
        <v>26</v>
      </c>
      <c r="AC33" s="145">
        <v>31</v>
      </c>
      <c r="AD33" s="145">
        <f>SUM('5a. Assessment archetype A1 ('!K55:L55,'5b. Assessment archetype A2 ('!L55:M55,'5c. Assessment archetype A3 ('!K55:M55,'5d. Assessment archetype A4 ('!K55:L55)</f>
        <v>22</v>
      </c>
      <c r="AE33" s="145">
        <f>SUM('5a. Assessment archetype A1 ('!N55:O55,'5b. Assessment archetype A2 ('!O55:P55,'5c. Assessment archetype A3 ('!O55:P55,'5d. Assessment archetype A4 ('!N55)</f>
        <v>18</v>
      </c>
      <c r="AF33" s="145">
        <f>SUM('5a. Assessment archetype A1 ('!Q55:R55,'5b. Assessment archetype A2 ('!R55:S55,'5c. Assessment archetype A3 ('!R55:S55,'5d. Assessment archetype A4 ('!P55)</f>
        <v>21</v>
      </c>
      <c r="AG33" s="145">
        <f>SUM('5a. Assessment archetype A1 ('!T55:W55,'5b. Assessment archetype A2 ('!U55:V55,'5c. Assessment archetype A3 ('!U55:W55,'5d. Assessment archetype A4 ('!R55)</f>
        <v>29</v>
      </c>
      <c r="AH33" s="145">
        <f>SUM('5a. Assessment archetype A1 ('!Y55:AB55,'5b. Assessment archetype A2 ('!X55,'5c. Assessment archetype A3 ('!Y55:Z55,'5d. Assessment archetype A4 ('!T55)</f>
        <v>21</v>
      </c>
      <c r="AI33" s="146">
        <f>SUM(AB33:AH33)</f>
        <v>168</v>
      </c>
      <c r="AJ33" s="145">
        <f>AI33*100/$AI$52</f>
        <v>6.29685157421289</v>
      </c>
      <c r="AK33" s="147">
        <f>(SUM(AI33:AI36)*100/$AI$52)</f>
        <v>24.0254872563718</v>
      </c>
      <c r="AL33" s="278"/>
      <c r="AM33" s="92"/>
      <c r="AN33" s="92"/>
      <c r="AO33" s="92"/>
      <c r="AP33" s="92"/>
      <c r="AQ33" s="92"/>
      <c r="AR33" s="92"/>
      <c r="AS33" s="92"/>
      <c r="AT33" s="92"/>
      <c r="AU33" s="92"/>
      <c r="AV33" s="92"/>
    </row>
    <row r="34" ht="26.55" customHeight="1">
      <c r="A34" s="152"/>
      <c r="B34" t="s" s="139">
        <v>126</v>
      </c>
      <c r="C34" s="144">
        <f>MEDIAN('5a. Assessment archetype A1 ('!D56:F56,'5a. Assessment archetype A1 ('!H56:I56,'5a. Assessment archetype A1 ('!K56:L56,'5a. Assessment archetype A1 ('!N56:O56,'5a. Assessment archetype A1 ('!Q56:R56,'5a. Assessment archetype A1 ('!T56:W56,'5a. Assessment archetype A1 ('!Y56:AB56)</f>
        <v>3</v>
      </c>
      <c r="D34" s="145">
        <f>MEDIAN('5b. Assessment archetype A2 ('!D56:F56,'5b. Assessment archetype A2 ('!H56:J56,'5b. Assessment archetype A2 ('!L56:M56,'5b. Assessment archetype A2 ('!O56:P56,'5b. Assessment archetype A2 ('!R56:S56,'5b. Assessment archetype A2 ('!U56:V56,'5b. Assessment archetype A2 ('!X56)</f>
        <v>3</v>
      </c>
      <c r="E34" s="145">
        <f>MEDIAN('5c. Assessment archetype A3 ('!D56:E56,'5c. Assessment archetype A3 ('!G56:I56,'5c. Assessment archetype A3 ('!K56:M56,'5c. Assessment archetype A3 ('!O56:P56,'5c. Assessment archetype A3 ('!R56:S56,'5c. Assessment archetype A3 ('!U56:W56,'5c. Assessment archetype A3 ('!Y56:Z56)</f>
        <v>3</v>
      </c>
      <c r="F34" s="145">
        <f>MEDIAN('5d. Assessment archetype A4 ('!D56:E56,'5d. Assessment archetype A4 ('!G56:I56,'5d. Assessment archetype A4 ('!K56:L56,'5d. Assessment archetype A4 ('!N56,'5d. Assessment archetype A4 ('!P56,'5d. Assessment archetype A4 ('!R56,'5d. Assessment archetype A4 ('!T56)</f>
        <v>3</v>
      </c>
      <c r="G34" s="146">
        <f>MEDIAN('5a. Assessment archetype A1 ('!D56:F56,'5a. Assessment archetype A1 ('!H56:I56,'5a. Assessment archetype A1 ('!K56:L56,'5a. Assessment archetype A1 ('!N56:O56,'5a. Assessment archetype A1 ('!Q56:R56,'5a. Assessment archetype A1 ('!T56:W56,'5a. Assessment archetype A1 ('!Y56:AB56,'5b. Assessment archetype A2 ('!D56:F56,'5b. Assessment archetype A2 ('!H56:J56,'5b. Assessment archetype A2 ('!L56:M56,'5b. Assessment archetype A2 ('!O56:P56,'5b. Assessment archetype A2 ('!R56:S56,'5b. Assessment archetype A2 ('!U56:V56,'5b. Assessment archetype A2 ('!X56,'5c. Assessment archetype A3 ('!D56:E56,'5c. Assessment archetype A3 ('!G56:I56,'5c. Assessment archetype A3 ('!K56:M56,'5c. Assessment archetype A3 ('!O56:P56,'5c. Assessment archetype A3 ('!R56:S56,'5c. Assessment archetype A3 ('!U56:W56,'5c. Assessment archetype A3 ('!Y56:Z56)</f>
        <v>3</v>
      </c>
      <c r="H34" s="153"/>
      <c r="I34" s="113"/>
      <c r="J34" s="144">
        <f>'5a. Assessment archetype A1 ('!AD56</f>
        <v>49</v>
      </c>
      <c r="K34" s="145">
        <f>'5b. Assessment archetype A2 ('!Z56</f>
        <v>37</v>
      </c>
      <c r="L34" s="145">
        <f>'5c. Assessment archetype A3 ('!AB56</f>
        <v>44</v>
      </c>
      <c r="M34" s="145">
        <f>'5d. Assessment archetype A4 ('!V56</f>
        <v>27</v>
      </c>
      <c r="N34" s="146">
        <f>SUM(J34:M34)</f>
        <v>157</v>
      </c>
      <c r="O34" s="145">
        <f>N34*100/$N$52</f>
        <v>5.88455772113943</v>
      </c>
      <c r="P34" s="153"/>
      <c r="Q34" s="276"/>
      <c r="R34" s="144">
        <f>MEDIAN('5a. Assessment archetype A1 ('!D56:F56,'5b. Assessment archetype A2 ('!D56:F56,'5c. Assessment archetype A3 ('!D56:E56,'5d. Assessment archetype A4 ('!D56:E56)</f>
        <v>2</v>
      </c>
      <c r="S34" s="145">
        <f>MEDIAN('5a. Assessment archetype A1 ('!H56:I56,'5b. Assessment archetype A2 ('!H56:J56,'5c. Assessment archetype A3 ('!G56:I56,'5d. Assessment archetype A4 ('!G56:I56)</f>
        <v>3</v>
      </c>
      <c r="T34" s="145">
        <f>MEDIAN('5a. Assessment archetype A1 ('!K56:L56,'5b. Assessment archetype A2 ('!L56:M56,'5c. Assessment archetype A3 ('!K56:M56,'5d. Assessment archetype A4 ('!K56:L56)</f>
        <v>2</v>
      </c>
      <c r="U34" s="145">
        <f>MEDIAN('5a. Assessment archetype A1 ('!N56:O56,'5b. Assessment archetype A2 ('!O56:P56,'5c. Assessment archetype A3 ('!O56:P56,'5d. Assessment archetype A4 ('!N56)</f>
        <v>3</v>
      </c>
      <c r="V34" s="145">
        <f>MEDIAN('5a. Assessment archetype A1 ('!Q56:R56,'5b. Assessment archetype A2 ('!R56:S56,'5c. Assessment archetype A3 ('!R56:S56,'5d. Assessment archetype A4 ('!P56)</f>
        <v>3</v>
      </c>
      <c r="W34" s="145">
        <f>MEDIAN('5a. Assessment archetype A1 ('!T56:W56,'5b. Assessment archetype A2 ('!U56:V56,'5c. Assessment archetype A3 ('!U56:W56,'5d. Assessment archetype A4 ('!R56)</f>
        <v>3</v>
      </c>
      <c r="X34" s="145">
        <f>MEDIAN('5a. Assessment archetype A1 ('!Y56:AB56,'5b. Assessment archetype A2 ('!X56,'5c. Assessment archetype A3 ('!Y56,'5d. Assessment archetype A4 ('!T56)</f>
        <v>3</v>
      </c>
      <c r="Y34" s="146">
        <f>MEDIAN('5a. Assessment archetype A1 ('!D56:F56,'5a. Assessment archetype A1 ('!H56:I56,'5a. Assessment archetype A1 ('!K56:L56,'5a. Assessment archetype A1 ('!N56:O56,'5a. Assessment archetype A1 ('!Q56:R56,'5a. Assessment archetype A1 ('!T56:W56,'5a. Assessment archetype A1 ('!Y56:AB56,'5b. Assessment archetype A2 ('!D56:F56,'5b. Assessment archetype A2 ('!H56:J56,'5b. Assessment archetype A2 ('!L56:M56,'5b. Assessment archetype A2 ('!O56:P56,'5b. Assessment archetype A2 ('!R56:S56,'5b. Assessment archetype A2 ('!U56:V56,'5b. Assessment archetype A2 ('!X56,'5c. Assessment archetype A3 ('!D56:E56,'5c. Assessment archetype A3 ('!G56:I56,'5c. Assessment archetype A3 ('!K56:M56,'5c. Assessment archetype A3 ('!O56:P56,'5c. Assessment archetype A3 ('!R56:S56,'5c. Assessment archetype A3 ('!U56:W56,'5c. Assessment archetype A3 ('!Y56:Z56,'5d. Assessment archetype A4 ('!D56:E56,'5d. Assessment archetype A4 ('!G56:I56,'5d. Assessment archetype A4 ('!K56:L56,'5d. Assessment archetype A4 ('!N56,'5d. Assessment archetype A4 ('!P56,'5d. Assessment archetype A4 ('!R56,'5d. Assessment archetype A4 ('!T56)</f>
        <v>3</v>
      </c>
      <c r="Z34" s="153"/>
      <c r="AA34" s="116"/>
      <c r="AB34" s="144">
        <v>22</v>
      </c>
      <c r="AC34" s="145">
        <v>31</v>
      </c>
      <c r="AD34" s="145">
        <f>SUM('5a. Assessment archetype A1 ('!K56:L56,'5b. Assessment archetype A2 ('!L56:M56,'5c. Assessment archetype A3 ('!K56:M56,'5d. Assessment archetype A4 ('!K56:L56)</f>
        <v>22</v>
      </c>
      <c r="AE34" s="145">
        <f>SUM('5a. Assessment archetype A1 ('!N56:O56,'5b. Assessment archetype A2 ('!O56:P56,'5c. Assessment archetype A3 ('!O56:P56,'5d. Assessment archetype A4 ('!N56)</f>
        <v>18</v>
      </c>
      <c r="AF34" s="145">
        <f>SUM('5a. Assessment archetype A1 ('!Q56:R56,'5b. Assessment archetype A2 ('!R56:S56,'5c. Assessment archetype A3 ('!R56:S56,'5d. Assessment archetype A4 ('!P56)</f>
        <v>19</v>
      </c>
      <c r="AG34" s="145">
        <f>SUM('5a. Assessment archetype A1 ('!T56:W56,'5b. Assessment archetype A2 ('!U56:V56,'5c. Assessment archetype A3 ('!U56:W56,'5d. Assessment archetype A4 ('!R56)</f>
        <v>24</v>
      </c>
      <c r="AH34" s="145">
        <f>SUM('5a. Assessment archetype A1 ('!Y56:AB56,'5b. Assessment archetype A2 ('!X56,'5c. Assessment archetype A3 ('!Y56:Z56,'5d. Assessment archetype A4 ('!T56)</f>
        <v>21</v>
      </c>
      <c r="AI34" s="146">
        <f>SUM(AB34:AH34)</f>
        <v>157</v>
      </c>
      <c r="AJ34" s="145">
        <f>AI34*100/$AI$52</f>
        <v>5.88455772113943</v>
      </c>
      <c r="AK34" s="153"/>
      <c r="AL34" s="278"/>
      <c r="AM34" s="92"/>
      <c r="AN34" s="92"/>
      <c r="AO34" s="92"/>
      <c r="AP34" s="92"/>
      <c r="AQ34" s="92"/>
      <c r="AR34" s="92"/>
      <c r="AS34" s="92"/>
      <c r="AT34" s="92"/>
      <c r="AU34" s="92"/>
      <c r="AV34" s="92"/>
    </row>
    <row r="35" ht="26.55" customHeight="1">
      <c r="A35" s="152"/>
      <c r="B35" t="s" s="139">
        <v>127</v>
      </c>
      <c r="C35" s="144">
        <f>MEDIAN('5a. Assessment archetype A1 ('!D57:F57,'5a. Assessment archetype A1 ('!H57:I57,'5a. Assessment archetype A1 ('!K57:L57,'5a. Assessment archetype A1 ('!N57:O57,'5a. Assessment archetype A1 ('!Q57:R57,'5a. Assessment archetype A1 ('!T57:W57,'5a. Assessment archetype A1 ('!Y57:AB57)</f>
        <v>3</v>
      </c>
      <c r="D35" s="145">
        <f>MEDIAN('5b. Assessment archetype A2 ('!D57:F57,'5b. Assessment archetype A2 ('!H57:J57,'5b. Assessment archetype A2 ('!L57:M57,'5b. Assessment archetype A2 ('!O57:P57,'5b. Assessment archetype A2 ('!R57:S57,'5b. Assessment archetype A2 ('!U57:V57,'5b. Assessment archetype A2 ('!X57)</f>
        <v>3</v>
      </c>
      <c r="E35" s="145">
        <f>MEDIAN('5c. Assessment archetype A3 ('!D57:E57,'5c. Assessment archetype A3 ('!G57:I57,'5c. Assessment archetype A3 ('!K57:M57,'5c. Assessment archetype A3 ('!O57:P57,'5c. Assessment archetype A3 ('!R57:S57,'5c. Assessment archetype A3 ('!U57:W57,'5c. Assessment archetype A3 ('!Y57:Z57)</f>
        <v>2</v>
      </c>
      <c r="F35" s="145">
        <f>MEDIAN('5d. Assessment archetype A4 ('!D57:E57,'5d. Assessment archetype A4 ('!G57:I57,'5d. Assessment archetype A4 ('!K57:L57,'5d. Assessment archetype A4 ('!N57,'5d. Assessment archetype A4 ('!P57,'5d. Assessment archetype A4 ('!R57,'5d. Assessment archetype A4 ('!T57)</f>
        <v>3</v>
      </c>
      <c r="G35" s="146">
        <f>MEDIAN('5a. Assessment archetype A1 ('!D57:F57,'5a. Assessment archetype A1 ('!H57:I57,'5a. Assessment archetype A1 ('!K57:L57,'5a. Assessment archetype A1 ('!N57:O57,'5a. Assessment archetype A1 ('!Q57:R57,'5a. Assessment archetype A1 ('!T57:W57,'5a. Assessment archetype A1 ('!Y57:AB57,'5b. Assessment archetype A2 ('!D57:F57,'5b. Assessment archetype A2 ('!H57:J57,'5b. Assessment archetype A2 ('!L57:M57,'5b. Assessment archetype A2 ('!O57:P57,'5b. Assessment archetype A2 ('!R57:S57,'5b. Assessment archetype A2 ('!U57:V57,'5b. Assessment archetype A2 ('!X57,'5c. Assessment archetype A3 ('!D57:E57,'5c. Assessment archetype A3 ('!G57:I57,'5c. Assessment archetype A3 ('!K57:M57,'5c. Assessment archetype A3 ('!O57:P57,'5c. Assessment archetype A3 ('!R57:S57,'5c. Assessment archetype A3 ('!U57:W57,'5c. Assessment archetype A3 ('!Y57:Z57)</f>
        <v>3</v>
      </c>
      <c r="H35" s="153"/>
      <c r="I35" s="113"/>
      <c r="J35" s="144">
        <f>'5a. Assessment archetype A1 ('!AD57</f>
        <v>51</v>
      </c>
      <c r="K35" s="145">
        <f>'5b. Assessment archetype A2 ('!Z57</f>
        <v>39</v>
      </c>
      <c r="L35" s="145">
        <f>'5c. Assessment archetype A3 ('!AB57</f>
        <v>42</v>
      </c>
      <c r="M35" s="145">
        <f>'5d. Assessment archetype A4 ('!V57</f>
        <v>26</v>
      </c>
      <c r="N35" s="146">
        <f>SUM(J35:M35)</f>
        <v>158</v>
      </c>
      <c r="O35" s="145">
        <f>N35*100/$N$52</f>
        <v>5.92203898050975</v>
      </c>
      <c r="P35" s="153"/>
      <c r="Q35" s="276"/>
      <c r="R35" s="144">
        <f>MEDIAN('5a. Assessment archetype A1 ('!D57:F57,'5b. Assessment archetype A2 ('!D57:F57,'5c. Assessment archetype A3 ('!D57:E57,'5d. Assessment archetype A4 ('!D57:E57)</f>
        <v>2</v>
      </c>
      <c r="S35" s="145">
        <f>MEDIAN('5a. Assessment archetype A1 ('!H57:I57,'5b. Assessment archetype A2 ('!H57:J57,'5c. Assessment archetype A3 ('!G57:I57,'5d. Assessment archetype A4 ('!G57:I57)</f>
        <v>3</v>
      </c>
      <c r="T35" s="145">
        <f>MEDIAN('5a. Assessment archetype A1 ('!K57:L57,'5b. Assessment archetype A2 ('!L57:M57,'5c. Assessment archetype A3 ('!K57:M57,'5d. Assessment archetype A4 ('!K57:L57)</f>
        <v>3</v>
      </c>
      <c r="U35" s="145">
        <f>MEDIAN('5a. Assessment archetype A1 ('!N57:O57,'5b. Assessment archetype A2 ('!O57:P57,'5c. Assessment archetype A3 ('!O57:P57,'5d. Assessment archetype A4 ('!N57)</f>
        <v>2</v>
      </c>
      <c r="V35" s="145">
        <f>MEDIAN('5a. Assessment archetype A1 ('!Q57:R57,'5b. Assessment archetype A2 ('!R57:S57,'5c. Assessment archetype A3 ('!R57:S57,'5d. Assessment archetype A4 ('!P57)</f>
        <v>2</v>
      </c>
      <c r="W35" s="145">
        <f>MEDIAN('5a. Assessment archetype A1 ('!T57:W57,'5b. Assessment archetype A2 ('!U57:V57,'5c. Assessment archetype A3 ('!U57:W57,'5d. Assessment archetype A4 ('!R57)</f>
        <v>3</v>
      </c>
      <c r="X35" s="145">
        <f>MEDIAN('5a. Assessment archetype A1 ('!Y57:AB57,'5b. Assessment archetype A2 ('!X57,'5c. Assessment archetype A3 ('!Y57,'5d. Assessment archetype A4 ('!T57)</f>
        <v>3</v>
      </c>
      <c r="Y35" s="146">
        <f>MEDIAN('5a. Assessment archetype A1 ('!D57:F57,'5a. Assessment archetype A1 ('!H57:I57,'5a. Assessment archetype A1 ('!K57:L57,'5a. Assessment archetype A1 ('!N57:O57,'5a. Assessment archetype A1 ('!Q57:R57,'5a. Assessment archetype A1 ('!T57:W57,'5a. Assessment archetype A1 ('!Y57:AB57,'5b. Assessment archetype A2 ('!D57:F57,'5b. Assessment archetype A2 ('!H57:J57,'5b. Assessment archetype A2 ('!L57:M57,'5b. Assessment archetype A2 ('!O57:P57,'5b. Assessment archetype A2 ('!R57:S57,'5b. Assessment archetype A2 ('!U57:V57,'5b. Assessment archetype A2 ('!X57,'5c. Assessment archetype A3 ('!D57:E57,'5c. Assessment archetype A3 ('!G57:I57,'5c. Assessment archetype A3 ('!K57:M57,'5c. Assessment archetype A3 ('!O57:P57,'5c. Assessment archetype A3 ('!R57:S57,'5c. Assessment archetype A3 ('!U57:W57,'5c. Assessment archetype A3 ('!Y57:Z57,'5d. Assessment archetype A4 ('!D57:E57,'5d. Assessment archetype A4 ('!G57:I57,'5d. Assessment archetype A4 ('!K57:L57,'5d. Assessment archetype A4 ('!N57,'5d. Assessment archetype A4 ('!P57,'5d. Assessment archetype A4 ('!R57,'5d. Assessment archetype A4 ('!T57)</f>
        <v>3</v>
      </c>
      <c r="Z35" s="153"/>
      <c r="AA35" s="116"/>
      <c r="AB35" s="144">
        <v>22</v>
      </c>
      <c r="AC35" s="145">
        <v>31</v>
      </c>
      <c r="AD35" s="145">
        <f>SUM('5a. Assessment archetype A1 ('!K57:L57,'5b. Assessment archetype A2 ('!L57:M57,'5c. Assessment archetype A3 ('!K57:M57,'5d. Assessment archetype A4 ('!K57:L57)</f>
        <v>24</v>
      </c>
      <c r="AE35" s="145">
        <f>SUM('5a. Assessment archetype A1 ('!N57:O57,'5b. Assessment archetype A2 ('!O57:P57,'5c. Assessment archetype A3 ('!O57:P57,'5d. Assessment archetype A4 ('!N57)</f>
        <v>14</v>
      </c>
      <c r="AF35" s="145">
        <f>SUM('5a. Assessment archetype A1 ('!Q57:R57,'5b. Assessment archetype A2 ('!R57:S57,'5c. Assessment archetype A3 ('!R57:S57,'5d. Assessment archetype A4 ('!P57)</f>
        <v>16</v>
      </c>
      <c r="AG35" s="145">
        <f>SUM('5a. Assessment archetype A1 ('!T57:W57,'5b. Assessment archetype A2 ('!U57:V57,'5c. Assessment archetype A3 ('!U57:W57,'5d. Assessment archetype A4 ('!R57)</f>
        <v>30</v>
      </c>
      <c r="AH35" s="145">
        <f>SUM('5a. Assessment archetype A1 ('!Y57:AB57,'5b. Assessment archetype A2 ('!X57,'5c. Assessment archetype A3 ('!Y57:Z57,'5d. Assessment archetype A4 ('!T57)</f>
        <v>21</v>
      </c>
      <c r="AI35" s="146">
        <f>SUM(AB35:AH35)</f>
        <v>158</v>
      </c>
      <c r="AJ35" s="145">
        <f>AI35*100/$AI$52</f>
        <v>5.92203898050975</v>
      </c>
      <c r="AK35" s="153"/>
      <c r="AL35" s="278"/>
      <c r="AM35" s="92"/>
      <c r="AN35" s="92"/>
      <c r="AO35" s="92"/>
      <c r="AP35" s="92"/>
      <c r="AQ35" s="92"/>
      <c r="AR35" s="92"/>
      <c r="AS35" s="92"/>
      <c r="AT35" s="92"/>
      <c r="AU35" s="92"/>
      <c r="AV35" s="92"/>
    </row>
    <row r="36" ht="26.55" customHeight="1">
      <c r="A36" s="156"/>
      <c r="B36" t="s" s="139">
        <v>128</v>
      </c>
      <c r="C36" s="144">
        <f>MEDIAN('5a. Assessment archetype A1 ('!D58:F58,'5a. Assessment archetype A1 ('!H58:I58,'5a. Assessment archetype A1 ('!K58:L58,'5a. Assessment archetype A1 ('!N58:O58,'5a. Assessment archetype A1 ('!Q58:R58,'5a. Assessment archetype A1 ('!T58:W58,'5a. Assessment archetype A1 ('!Y58:AB58)</f>
        <v>3</v>
      </c>
      <c r="D36" s="145">
        <f>MEDIAN('5b. Assessment archetype A2 ('!D58:F58,'5b. Assessment archetype A2 ('!H58:J58,'5b. Assessment archetype A2 ('!L58:M58,'5b. Assessment archetype A2 ('!O58:P58,'5b. Assessment archetype A2 ('!R58:S58,'5b. Assessment archetype A2 ('!U58:V58,'5b. Assessment archetype A2 ('!X58)</f>
        <v>3</v>
      </c>
      <c r="E36" s="145">
        <f>MEDIAN('5c. Assessment archetype A3 ('!D58:E58,'5c. Assessment archetype A3 ('!G58:I58,'5c. Assessment archetype A3 ('!K58:M58,'5c. Assessment archetype A3 ('!O58:P58,'5c. Assessment archetype A3 ('!R58:S58,'5c. Assessment archetype A3 ('!U58:W58,'5c. Assessment archetype A3 ('!Y58:Z58)</f>
        <v>3</v>
      </c>
      <c r="F36" s="145">
        <f>MEDIAN('5d. Assessment archetype A4 ('!D58:E58,'5d. Assessment archetype A4 ('!G58:I58,'5d. Assessment archetype A4 ('!K58:L58,'5d. Assessment archetype A4 ('!N58,'5d. Assessment archetype A4 ('!P58,'5d. Assessment archetype A4 ('!R58,'5d. Assessment archetype A4 ('!T58)</f>
        <v>3</v>
      </c>
      <c r="G36" s="146">
        <f>MEDIAN('5a. Assessment archetype A1 ('!D58:F58,'5a. Assessment archetype A1 ('!H58:I58,'5a. Assessment archetype A1 ('!K58:L58,'5a. Assessment archetype A1 ('!N58:O58,'5a. Assessment archetype A1 ('!Q58:R58,'5a. Assessment archetype A1 ('!T58:W58,'5a. Assessment archetype A1 ('!Y58:AB58,'5b. Assessment archetype A2 ('!D58:F58,'5b. Assessment archetype A2 ('!H58:J58,'5b. Assessment archetype A2 ('!L58:M58,'5b. Assessment archetype A2 ('!O58:P58,'5b. Assessment archetype A2 ('!R58:S58,'5b. Assessment archetype A2 ('!U58:V58,'5b. Assessment archetype A2 ('!X58,'5c. Assessment archetype A3 ('!D58:E58,'5c. Assessment archetype A3 ('!G58:I58,'5c. Assessment archetype A3 ('!K58:M58,'5c. Assessment archetype A3 ('!O58:P58,'5c. Assessment archetype A3 ('!R58:S58,'5c. Assessment archetype A3 ('!U58:W58,'5c. Assessment archetype A3 ('!Y58:Z58)</f>
        <v>3</v>
      </c>
      <c r="H36" s="157"/>
      <c r="I36" s="113"/>
      <c r="J36" s="144">
        <f>'5a. Assessment archetype A1 ('!AD58</f>
        <v>48</v>
      </c>
      <c r="K36" s="145">
        <f>'5b. Assessment archetype A2 ('!Z58</f>
        <v>41</v>
      </c>
      <c r="L36" s="145">
        <f>'5c. Assessment archetype A3 ('!AB58</f>
        <v>43</v>
      </c>
      <c r="M36" s="145">
        <f>'5d. Assessment archetype A4 ('!V58</f>
        <v>26</v>
      </c>
      <c r="N36" s="146">
        <f>SUM(J36:M36)</f>
        <v>158</v>
      </c>
      <c r="O36" s="145">
        <f>N36*100/$N$52</f>
        <v>5.92203898050975</v>
      </c>
      <c r="P36" s="157"/>
      <c r="Q36" s="276"/>
      <c r="R36" s="144">
        <f>MEDIAN('5a. Assessment archetype A1 ('!D58:F58,'5b. Assessment archetype A2 ('!D58:F58,'5c. Assessment archetype A3 ('!D58:E58,'5d. Assessment archetype A4 ('!D58:E58)</f>
        <v>2</v>
      </c>
      <c r="S36" s="145">
        <f>MEDIAN('5a. Assessment archetype A1 ('!H58:I58,'5b. Assessment archetype A2 ('!H58:J58,'5c. Assessment archetype A3 ('!G58:I58,'5d. Assessment archetype A4 ('!G58:I58)</f>
        <v>3</v>
      </c>
      <c r="T36" s="145">
        <f>MEDIAN('5a. Assessment archetype A1 ('!K58:L58,'5b. Assessment archetype A2 ('!L58:M58,'5c. Assessment archetype A3 ('!K58:M58,'5d. Assessment archetype A4 ('!K58:L58)</f>
        <v>3</v>
      </c>
      <c r="U36" s="145">
        <f>MEDIAN('5a. Assessment archetype A1 ('!N58:O58,'5b. Assessment archetype A2 ('!O58:P58,'5c. Assessment archetype A3 ('!O58:P58,'5d. Assessment archetype A4 ('!N58)</f>
        <v>2</v>
      </c>
      <c r="V36" s="145">
        <f>MEDIAN('5a. Assessment archetype A1 ('!Q58:R58,'5b. Assessment archetype A2 ('!R58:S58,'5c. Assessment archetype A3 ('!R58:S58,'5d. Assessment archetype A4 ('!P58)</f>
        <v>3</v>
      </c>
      <c r="W36" s="145">
        <f>MEDIAN('5a. Assessment archetype A1 ('!T58:W58,'5b. Assessment archetype A2 ('!U58:V58,'5c. Assessment archetype A3 ('!U58:W58,'5d. Assessment archetype A4 ('!R58)</f>
        <v>3</v>
      </c>
      <c r="X36" s="145">
        <f>MEDIAN('5a. Assessment archetype A1 ('!Y58:AB58,'5b. Assessment archetype A2 ('!X58,'5c. Assessment archetype A3 ('!Y58,'5d. Assessment archetype A4 ('!T58)</f>
        <v>3</v>
      </c>
      <c r="Y36" s="146">
        <f>MEDIAN('5a. Assessment archetype A1 ('!D58:F58,'5a. Assessment archetype A1 ('!H58:I58,'5a. Assessment archetype A1 ('!K58:L58,'5a. Assessment archetype A1 ('!N58:O58,'5a. Assessment archetype A1 ('!Q58:R58,'5a. Assessment archetype A1 ('!T58:W58,'5a. Assessment archetype A1 ('!Y58:AB58,'5b. Assessment archetype A2 ('!D58:F58,'5b. Assessment archetype A2 ('!H58:J58,'5b. Assessment archetype A2 ('!L58:M58,'5b. Assessment archetype A2 ('!O58:P58,'5b. Assessment archetype A2 ('!R58:S58,'5b. Assessment archetype A2 ('!U58:V58,'5b. Assessment archetype A2 ('!X58,'5c. Assessment archetype A3 ('!D58:E58,'5c. Assessment archetype A3 ('!G58:I58,'5c. Assessment archetype A3 ('!K58:M58,'5c. Assessment archetype A3 ('!O58:P58,'5c. Assessment archetype A3 ('!R58:S58,'5c. Assessment archetype A3 ('!U58:W58,'5c. Assessment archetype A3 ('!Y58:Z58,'5d. Assessment archetype A4 ('!D58:E58,'5d. Assessment archetype A4 ('!G58:I58,'5d. Assessment archetype A4 ('!K58:L58,'5d. Assessment archetype A4 ('!N58,'5d. Assessment archetype A4 ('!P58,'5d. Assessment archetype A4 ('!R58,'5d. Assessment archetype A4 ('!T58)</f>
        <v>3</v>
      </c>
      <c r="Z36" s="157"/>
      <c r="AA36" s="116"/>
      <c r="AB36" s="144">
        <v>24</v>
      </c>
      <c r="AC36" s="145">
        <v>31</v>
      </c>
      <c r="AD36" s="145">
        <f>SUM('5a. Assessment archetype A1 ('!K58:L58,'5b. Assessment archetype A2 ('!L58:M58,'5c. Assessment archetype A3 ('!K58:M58,'5d. Assessment archetype A4 ('!K58:L58)</f>
        <v>23</v>
      </c>
      <c r="AE36" s="145">
        <f>SUM('5a. Assessment archetype A1 ('!N58:O58,'5b. Assessment archetype A2 ('!O58:P58,'5c. Assessment archetype A3 ('!O58:P58,'5d. Assessment archetype A4 ('!N58)</f>
        <v>16</v>
      </c>
      <c r="AF36" s="145">
        <f>SUM('5a. Assessment archetype A1 ('!Q58:R58,'5b. Assessment archetype A2 ('!R58:S58,'5c. Assessment archetype A3 ('!R58:S58,'5d. Assessment archetype A4 ('!P58)</f>
        <v>20</v>
      </c>
      <c r="AG36" s="145">
        <f>SUM('5a. Assessment archetype A1 ('!T58:W58,'5b. Assessment archetype A2 ('!U58:V58,'5c. Assessment archetype A3 ('!U58:W58,'5d. Assessment archetype A4 ('!R58)</f>
        <v>24</v>
      </c>
      <c r="AH36" s="145">
        <f>SUM('5a. Assessment archetype A1 ('!Y58:AB58,'5b. Assessment archetype A2 ('!X58,'5c. Assessment archetype A3 ('!Y58:Z58,'5d. Assessment archetype A4 ('!T58)</f>
        <v>20</v>
      </c>
      <c r="AI36" s="146">
        <f>SUM(AB36:AH36)</f>
        <v>158</v>
      </c>
      <c r="AJ36" s="145">
        <f>AI36*100/$AI$52</f>
        <v>5.92203898050975</v>
      </c>
      <c r="AK36" s="157"/>
      <c r="AL36" s="278"/>
      <c r="AM36" s="92"/>
      <c r="AN36" s="92"/>
      <c r="AO36" s="92"/>
      <c r="AP36" s="92"/>
      <c r="AQ36" s="92"/>
      <c r="AR36" s="92"/>
      <c r="AS36" s="92"/>
      <c r="AT36" s="92"/>
      <c r="AU36" s="92"/>
      <c r="AV36" s="92"/>
    </row>
    <row r="37" ht="39.55" customHeight="1">
      <c r="A37" t="s" s="160">
        <v>129</v>
      </c>
      <c r="B37" t="s" s="161">
        <v>130</v>
      </c>
      <c r="C37" s="166">
        <f>MEDIAN('5a. Assessment archetype A1 ('!D59:F59,'5a. Assessment archetype A1 ('!H59:I59,'5a. Assessment archetype A1 ('!K59:L59,'5a. Assessment archetype A1 ('!N59:O59,'5a. Assessment archetype A1 ('!Q59:R59,'5a. Assessment archetype A1 ('!T59:W59,'5a. Assessment archetype A1 ('!Y59:AB59)</f>
        <v>3</v>
      </c>
      <c r="D37" s="167">
        <f>MEDIAN('5b. Assessment archetype A2 ('!D59:F59,'5b. Assessment archetype A2 ('!H59:J59,'5b. Assessment archetype A2 ('!L59:M59,'5b. Assessment archetype A2 ('!O59:P59,'5b. Assessment archetype A2 ('!R59:S59,'5b. Assessment archetype A2 ('!U59:V59,'5b. Assessment archetype A2 ('!X59)</f>
        <v>3</v>
      </c>
      <c r="E37" s="167">
        <f>MEDIAN('5c. Assessment archetype A3 ('!D59:E59,'5c. Assessment archetype A3 ('!G59:I59,'5c. Assessment archetype A3 ('!K59:M59,'5c. Assessment archetype A3 ('!O59:P59,'5c. Assessment archetype A3 ('!R59:S59,'5c. Assessment archetype A3 ('!U59:W59,'5c. Assessment archetype A3 ('!Y59:Z59)</f>
        <v>3</v>
      </c>
      <c r="F37" s="167">
        <f>MEDIAN('5d. Assessment archetype A4 ('!D59:E59,'5d. Assessment archetype A4 ('!G59:I59,'5d. Assessment archetype A4 ('!K59:L59,'5d. Assessment archetype A4 ('!N59,'5d. Assessment archetype A4 ('!P59,'5d. Assessment archetype A4 ('!R59,'5d. Assessment archetype A4 ('!T59)</f>
        <v>3</v>
      </c>
      <c r="G37" s="168">
        <f>MEDIAN('5a. Assessment archetype A1 ('!D59:F59,'5a. Assessment archetype A1 ('!H59:I59,'5a. Assessment archetype A1 ('!K59:L59,'5a. Assessment archetype A1 ('!N59:O59,'5a. Assessment archetype A1 ('!Q59:R59,'5a. Assessment archetype A1 ('!T59:W59,'5a. Assessment archetype A1 ('!Y59:AB59,'5b. Assessment archetype A2 ('!D59:F59,'5b. Assessment archetype A2 ('!H59:J59,'5b. Assessment archetype A2 ('!L59:M59,'5b. Assessment archetype A2 ('!O59:P59,'5b. Assessment archetype A2 ('!R59:S59,'5b. Assessment archetype A2 ('!U59:V59,'5b. Assessment archetype A2 ('!X59,'5c. Assessment archetype A3 ('!D59:E59,'5c. Assessment archetype A3 ('!G59:I59,'5c. Assessment archetype A3 ('!K59:M59,'5c. Assessment archetype A3 ('!O59:P59,'5c. Assessment archetype A3 ('!R59:S59,'5c. Assessment archetype A3 ('!U59:W59,'5c. Assessment archetype A3 ('!Y59:Z59)</f>
        <v>3</v>
      </c>
      <c r="H37" s="287">
        <f>MEDIAN('5a. Assessment archetype A1 ('!D59:F61,'5a. Assessment archetype A1 ('!H59:I61,'5a. Assessment archetype A1 ('!K59:L61,'5a. Assessment archetype A1 ('!N59:O61,'5a. Assessment archetype A1 ('!Q59:R61,'5a. Assessment archetype A1 ('!T59:W61,'5a. Assessment archetype A1 ('!Y59:AB61,'5b. Assessment archetype A2 ('!D59:F61,'5b. Assessment archetype A2 ('!H59:J61,'5b. Assessment archetype A2 ('!L59:M61,'5b. Assessment archetype A2 ('!O59:P61,'5b. Assessment archetype A2 ('!R59:S61,'5b. Assessment archetype A2 ('!U59:V61,'5b. Assessment archetype A2 ('!X59:X61,'5c. Assessment archetype A3 ('!D59:E61,'5c. Assessment archetype A3 ('!G59:I61,'5c. Assessment archetype A3 ('!K59:M61,'5c. Assessment archetype A3 ('!O59:P61,'5c. Assessment archetype A3 ('!R59:S61,'5c. Assessment archetype A3 ('!U59:W61,'5c. Assessment archetype A3 ('!Y59:Z61,'5d. Assessment archetype A4 ('!D59:E61,'5d. Assessment archetype A4 ('!G59:I61,'5d. Assessment archetype A4 ('!K59:L61,'5d. Assessment archetype A4 ('!N59:N61,'5d. Assessment archetype A4 ('!P59:P61,'5d. Assessment archetype A4 ('!R59:R61,'5d. Assessment archetype A4 ('!T59:T61)</f>
        <v>3</v>
      </c>
      <c r="I37" s="113"/>
      <c r="J37" s="166">
        <f>'5a. Assessment archetype A1 ('!AD59</f>
        <v>50</v>
      </c>
      <c r="K37" s="167">
        <f>'5b. Assessment archetype A2 ('!Z59</f>
        <v>40</v>
      </c>
      <c r="L37" s="167">
        <f>'5c. Assessment archetype A3 ('!AB59</f>
        <v>40</v>
      </c>
      <c r="M37" s="167">
        <f>'5d. Assessment archetype A4 ('!V59</f>
        <v>28</v>
      </c>
      <c r="N37" s="168">
        <f>SUM(J37:M37)</f>
        <v>158</v>
      </c>
      <c r="O37" s="167">
        <f>N37*100/$N$52</f>
        <v>5.92203898050975</v>
      </c>
      <c r="P37" s="169">
        <f>(SUM(N37:N39)*100/$N$52)</f>
        <v>16.3418290854573</v>
      </c>
      <c r="Q37" s="276"/>
      <c r="R37" s="166">
        <f>MEDIAN('5a. Assessment archetype A1 ('!D59:F59,'5b. Assessment archetype A2 ('!D59:F59,'5c. Assessment archetype A3 ('!D59:E59,'5d. Assessment archetype A4 ('!D59:E59)</f>
        <v>2</v>
      </c>
      <c r="S37" s="167">
        <f>MEDIAN('5a. Assessment archetype A1 ('!H59:I59,'5b. Assessment archetype A2 ('!H59:J59,'5c. Assessment archetype A3 ('!G59:I59,'5d. Assessment archetype A4 ('!G59:I59)</f>
        <v>3</v>
      </c>
      <c r="T37" s="167">
        <f>MEDIAN('5a. Assessment archetype A1 ('!K59:L59,'5b. Assessment archetype A2 ('!L59:M59,'5c. Assessment archetype A3 ('!K59:M59,'5d. Assessment archetype A4 ('!K59:L59)</f>
        <v>3</v>
      </c>
      <c r="U37" s="167">
        <f>MEDIAN('5a. Assessment archetype A1 ('!N59:O59,'5b. Assessment archetype A2 ('!O59:P59,'5c. Assessment archetype A3 ('!O59:P59,'5d. Assessment archetype A4 ('!N59)</f>
        <v>2</v>
      </c>
      <c r="V37" s="167">
        <f>MEDIAN('5a. Assessment archetype A1 ('!Q59:R59,'5b. Assessment archetype A2 ('!R59:S59,'5c. Assessment archetype A3 ('!R59:S59,'5d. Assessment archetype A4 ('!P59)</f>
        <v>3</v>
      </c>
      <c r="W37" s="167">
        <f>MEDIAN('5a. Assessment archetype A1 ('!T59:W59,'5b. Assessment archetype A2 ('!U59:V59,'5c. Assessment archetype A3 ('!U59:W59,'5d. Assessment archetype A4 ('!R59)</f>
        <v>3</v>
      </c>
      <c r="X37" s="167">
        <f>MEDIAN('5a. Assessment archetype A1 ('!Y59:AB59,'5b. Assessment archetype A2 ('!X59,'5c. Assessment archetype A3 ('!Y59,'5d. Assessment archetype A4 ('!T59)</f>
        <v>3</v>
      </c>
      <c r="Y37" s="168">
        <f>MEDIAN('5a. Assessment archetype A1 ('!D59:F59,'5a. Assessment archetype A1 ('!H59:I59,'5a. Assessment archetype A1 ('!K59:L59,'5a. Assessment archetype A1 ('!N59:O59,'5a. Assessment archetype A1 ('!Q59:R59,'5a. Assessment archetype A1 ('!T59:W59,'5a. Assessment archetype A1 ('!Y59:AB59,'5b. Assessment archetype A2 ('!D59:F59,'5b. Assessment archetype A2 ('!H59:J59,'5b. Assessment archetype A2 ('!L59:M59,'5b. Assessment archetype A2 ('!O59:P59,'5b. Assessment archetype A2 ('!R59:S59,'5b. Assessment archetype A2 ('!U59:V59,'5b. Assessment archetype A2 ('!X59,'5c. Assessment archetype A3 ('!D59:E59,'5c. Assessment archetype A3 ('!G59:I59,'5c. Assessment archetype A3 ('!K59:M59,'5c. Assessment archetype A3 ('!O59:P59,'5c. Assessment archetype A3 ('!R59:S59,'5c. Assessment archetype A3 ('!U59:W59,'5c. Assessment archetype A3 ('!Y59:Z59,'5d. Assessment archetype A4 ('!D59:E59,'5d. Assessment archetype A4 ('!G59:I59,'5d. Assessment archetype A4 ('!K59:L59,'5d. Assessment archetype A4 ('!N59,'5d. Assessment archetype A4 ('!P59,'5d. Assessment archetype A4 ('!R59,'5d. Assessment archetype A4 ('!T59)</f>
        <v>3</v>
      </c>
      <c r="Z37" s="287">
        <f>H37</f>
        <v>3</v>
      </c>
      <c r="AA37" s="116"/>
      <c r="AB37" s="166">
        <v>22</v>
      </c>
      <c r="AC37" s="167">
        <v>31</v>
      </c>
      <c r="AD37" s="167">
        <f>SUM('5a. Assessment archetype A1 ('!K59:L59,'5b. Assessment archetype A2 ('!L59:M59,'5c. Assessment archetype A3 ('!K59:M59,'5d. Assessment archetype A4 ('!K59:L59)</f>
        <v>25</v>
      </c>
      <c r="AE37" s="167">
        <f>SUM('5a. Assessment archetype A1 ('!N59:O59,'5b. Assessment archetype A2 ('!O59:P59,'5c. Assessment archetype A3 ('!O59:P59,'5d. Assessment archetype A4 ('!N59)</f>
        <v>13</v>
      </c>
      <c r="AF37" s="167">
        <f>SUM('5a. Assessment archetype A1 ('!Q59:R59,'5b. Assessment archetype A2 ('!R59:S59,'5c. Assessment archetype A3 ('!R59:S59,'5d. Assessment archetype A4 ('!P59)</f>
        <v>21</v>
      </c>
      <c r="AG37" s="167">
        <f>SUM('5a. Assessment archetype A1 ('!T59:W59,'5b. Assessment archetype A2 ('!U59:V59,'5c. Assessment archetype A3 ('!U59:W59,'5d. Assessment archetype A4 ('!R59)</f>
        <v>26</v>
      </c>
      <c r="AH37" s="167">
        <f>SUM('5a. Assessment archetype A1 ('!Y59:AB59,'5b. Assessment archetype A2 ('!X59,'5c. Assessment archetype A3 ('!Y59:Z59,'5d. Assessment archetype A4 ('!T59)</f>
        <v>20</v>
      </c>
      <c r="AI37" s="168">
        <f>SUM(AB37:AH37)</f>
        <v>158</v>
      </c>
      <c r="AJ37" s="167">
        <f>AI37*100/$AI$52</f>
        <v>5.92203898050975</v>
      </c>
      <c r="AK37" s="169">
        <f>(SUM(AI37:AI39)*100/$AI$52)</f>
        <v>16.3418290854573</v>
      </c>
      <c r="AL37" s="278"/>
      <c r="AM37" s="92"/>
      <c r="AN37" s="92"/>
      <c r="AO37" s="92"/>
      <c r="AP37" s="92"/>
      <c r="AQ37" s="92"/>
      <c r="AR37" s="92"/>
      <c r="AS37" s="92"/>
      <c r="AT37" s="92"/>
      <c r="AU37" s="92"/>
      <c r="AV37" s="92"/>
    </row>
    <row r="38" ht="13.55" customHeight="1">
      <c r="A38" s="152"/>
      <c r="B38" t="s" s="161">
        <v>131</v>
      </c>
      <c r="C38" s="166">
        <f>MEDIAN('5a. Assessment archetype A1 ('!D60:F60,'5a. Assessment archetype A1 ('!H60:I60,'5a. Assessment archetype A1 ('!K60:L60,'5a. Assessment archetype A1 ('!N60:O60,'5a. Assessment archetype A1 ('!Q60:R60,'5a. Assessment archetype A1 ('!T60:W60,'5a. Assessment archetype A1 ('!Y60:AB60)</f>
        <v>3</v>
      </c>
      <c r="D38" s="167">
        <f>MEDIAN('5b. Assessment archetype A2 ('!D60:F60,'5b. Assessment archetype A2 ('!H60:J60,'5b. Assessment archetype A2 ('!L60:M60,'5b. Assessment archetype A2 ('!O60:P60,'5b. Assessment archetype A2 ('!R60:S60,'5b. Assessment archetype A2 ('!U60:V60,'5b. Assessment archetype A2 ('!X60)</f>
        <v>2</v>
      </c>
      <c r="E38" s="167">
        <f>MEDIAN('5c. Assessment archetype A3 ('!D60:E60,'5c. Assessment archetype A3 ('!G60:I60,'5c. Assessment archetype A3 ('!K60:M60,'5c. Assessment archetype A3 ('!O60:P60,'5c. Assessment archetype A3 ('!R60:S60,'5c. Assessment archetype A3 ('!U60:W60,'5c. Assessment archetype A3 ('!Y60:Z60)</f>
        <v>2</v>
      </c>
      <c r="F38" s="167">
        <f>MEDIAN('5d. Assessment archetype A4 ('!D60:E60,'5d. Assessment archetype A4 ('!G60:I60,'5d. Assessment archetype A4 ('!K60:L60,'5d. Assessment archetype A4 ('!N60,'5d. Assessment archetype A4 ('!P60,'5d. Assessment archetype A4 ('!R60,'5d. Assessment archetype A4 ('!T60)</f>
        <v>2</v>
      </c>
      <c r="G38" s="168">
        <f>MEDIAN('5a. Assessment archetype A1 ('!D60:F60,'5a. Assessment archetype A1 ('!H60:I60,'5a. Assessment archetype A1 ('!K60:L60,'5a. Assessment archetype A1 ('!N60:O60,'5a. Assessment archetype A1 ('!Q60:R60,'5a. Assessment archetype A1 ('!T60:W60,'5a. Assessment archetype A1 ('!Y60:AB60,'5b. Assessment archetype A2 ('!D60:F60,'5b. Assessment archetype A2 ('!H60:J60,'5b. Assessment archetype A2 ('!L60:M60,'5b. Assessment archetype A2 ('!O60:P60,'5b. Assessment archetype A2 ('!R60:S60,'5b. Assessment archetype A2 ('!U60:V60,'5b. Assessment archetype A2 ('!X60,'5c. Assessment archetype A3 ('!D60:E60,'5c. Assessment archetype A3 ('!G60:I60,'5c. Assessment archetype A3 ('!K60:M60,'5c. Assessment archetype A3 ('!O60:P60,'5c. Assessment archetype A3 ('!R60:S60,'5c. Assessment archetype A3 ('!U60:W60,'5c. Assessment archetype A3 ('!Y60:Z60)</f>
        <v>2</v>
      </c>
      <c r="H38" s="153"/>
      <c r="I38" s="113"/>
      <c r="J38" s="166">
        <f>'5a. Assessment archetype A1 ('!AD60</f>
        <v>47</v>
      </c>
      <c r="K38" s="167">
        <f>'5b. Assessment archetype A2 ('!Z60</f>
        <v>34</v>
      </c>
      <c r="L38" s="167">
        <f>'5c. Assessment archetype A3 ('!AB60</f>
        <v>35</v>
      </c>
      <c r="M38" s="167">
        <f>'5d. Assessment archetype A4 ('!V60</f>
        <v>19</v>
      </c>
      <c r="N38" s="168">
        <f>SUM(J38:M38)</f>
        <v>135</v>
      </c>
      <c r="O38" s="167">
        <f>N38*100/$N$52</f>
        <v>5.0599700149925</v>
      </c>
      <c r="P38" s="153"/>
      <c r="Q38" s="276"/>
      <c r="R38" s="166">
        <f>MEDIAN('5a. Assessment archetype A1 ('!D60:F60,'5b. Assessment archetype A2 ('!D60:F60,'5c. Assessment archetype A3 ('!D60:E60,'5d. Assessment archetype A4 ('!D60:E60)</f>
        <v>2</v>
      </c>
      <c r="S38" s="167">
        <f>MEDIAN('5a. Assessment archetype A1 ('!H60:I60,'5b. Assessment archetype A2 ('!H60:J60,'5c. Assessment archetype A3 ('!G60:I60,'5d. Assessment archetype A4 ('!G60:I60)</f>
        <v>3</v>
      </c>
      <c r="T38" s="167">
        <f>MEDIAN('5a. Assessment archetype A1 ('!K60:L60,'5b. Assessment archetype A2 ('!L60:M60,'5c. Assessment archetype A3 ('!K60:M60,'5d. Assessment archetype A4 ('!K60:L60)</f>
        <v>2</v>
      </c>
      <c r="U38" s="167">
        <f>MEDIAN('5a. Assessment archetype A1 ('!N60:O60,'5b. Assessment archetype A2 ('!O60:P60,'5c. Assessment archetype A3 ('!O60:P60,'5d. Assessment archetype A4 ('!N60)</f>
        <v>2</v>
      </c>
      <c r="V38" s="167">
        <f>MEDIAN('5a. Assessment archetype A1 ('!Q60:R60,'5b. Assessment archetype A2 ('!R60:S60,'5c. Assessment archetype A3 ('!R60:S60,'5d. Assessment archetype A4 ('!P60)</f>
        <v>2</v>
      </c>
      <c r="W38" s="167">
        <f>MEDIAN('5a. Assessment archetype A1 ('!T60:W60,'5b. Assessment archetype A2 ('!U60:V60,'5c. Assessment archetype A3 ('!U60:W60,'5d. Assessment archetype A4 ('!R60)</f>
        <v>2.5</v>
      </c>
      <c r="X38" s="167">
        <f>MEDIAN('5a. Assessment archetype A1 ('!Y60:AB60,'5b. Assessment archetype A2 ('!X60,'5c. Assessment archetype A3 ('!Y60,'5d. Assessment archetype A4 ('!T60)</f>
        <v>3</v>
      </c>
      <c r="Y38" s="168">
        <f>MEDIAN('5a. Assessment archetype A1 ('!D60:F60,'5a. Assessment archetype A1 ('!H60:I60,'5a. Assessment archetype A1 ('!K60:L60,'5a. Assessment archetype A1 ('!N60:O60,'5a. Assessment archetype A1 ('!Q60:R60,'5a. Assessment archetype A1 ('!T60:W60,'5a. Assessment archetype A1 ('!Y60:AB60,'5b. Assessment archetype A2 ('!D60:F60,'5b. Assessment archetype A2 ('!H60:J60,'5b. Assessment archetype A2 ('!L60:M60,'5b. Assessment archetype A2 ('!O60:P60,'5b. Assessment archetype A2 ('!R60:S60,'5b. Assessment archetype A2 ('!U60:V60,'5b. Assessment archetype A2 ('!X60,'5c. Assessment archetype A3 ('!D60:E60,'5c. Assessment archetype A3 ('!G60:I60,'5c. Assessment archetype A3 ('!K60:M60,'5c. Assessment archetype A3 ('!O60:P60,'5c. Assessment archetype A3 ('!R60:S60,'5c. Assessment archetype A3 ('!U60:W60,'5c. Assessment archetype A3 ('!Y60:Z60,'5d. Assessment archetype A4 ('!D60:E60,'5d. Assessment archetype A4 ('!G60:I60,'5d. Assessment archetype A4 ('!K60:L60,'5d. Assessment archetype A4 ('!N60,'5d. Assessment archetype A4 ('!P60,'5d. Assessment archetype A4 ('!R60,'5d. Assessment archetype A4 ('!T60)</f>
        <v>2</v>
      </c>
      <c r="Z38" s="153"/>
      <c r="AA38" s="116"/>
      <c r="AB38" s="166">
        <v>17</v>
      </c>
      <c r="AC38" s="167">
        <v>28</v>
      </c>
      <c r="AD38" s="167">
        <f>SUM('5a. Assessment archetype A1 ('!K60:L60,'5b. Assessment archetype A2 ('!L60:M60,'5c. Assessment archetype A3 ('!K60:M60,'5d. Assessment archetype A4 ('!K60:L60)</f>
        <v>20</v>
      </c>
      <c r="AE38" s="167">
        <f>SUM('5a. Assessment archetype A1 ('!N60:O60,'5b. Assessment archetype A2 ('!O60:P60,'5c. Assessment archetype A3 ('!O60:P60,'5d. Assessment archetype A4 ('!N60)</f>
        <v>14</v>
      </c>
      <c r="AF38" s="167">
        <f>SUM('5a. Assessment archetype A1 ('!Q60:R60,'5b. Assessment archetype A2 ('!R60:S60,'5c. Assessment archetype A3 ('!R60:S60,'5d. Assessment archetype A4 ('!P60)</f>
        <v>16</v>
      </c>
      <c r="AG38" s="167">
        <f>SUM('5a. Assessment archetype A1 ('!T60:W60,'5b. Assessment archetype A2 ('!U60:V60,'5c. Assessment archetype A3 ('!U60:W60,'5d. Assessment archetype A4 ('!R60)</f>
        <v>21</v>
      </c>
      <c r="AH38" s="167">
        <f>SUM('5a. Assessment archetype A1 ('!Y60:AB60,'5b. Assessment archetype A2 ('!X60,'5c. Assessment archetype A3 ('!Y60:Z60,'5d. Assessment archetype A4 ('!T60)</f>
        <v>19</v>
      </c>
      <c r="AI38" s="168">
        <f>SUM(AB38:AH38)</f>
        <v>135</v>
      </c>
      <c r="AJ38" s="167">
        <f>AI38*100/$AI$52</f>
        <v>5.0599700149925</v>
      </c>
      <c r="AK38" s="153"/>
      <c r="AL38" s="278"/>
      <c r="AM38" s="92"/>
      <c r="AN38" s="92"/>
      <c r="AO38" s="92"/>
      <c r="AP38" s="92"/>
      <c r="AQ38" s="92"/>
      <c r="AR38" s="92"/>
      <c r="AS38" s="92"/>
      <c r="AT38" s="92"/>
      <c r="AU38" s="92"/>
      <c r="AV38" s="92"/>
    </row>
    <row r="39" ht="26.55" customHeight="1">
      <c r="A39" s="156"/>
      <c r="B39" t="s" s="161">
        <v>132</v>
      </c>
      <c r="C39" s="166">
        <f>MEDIAN('5a. Assessment archetype A1 ('!D61:F61,'5a. Assessment archetype A1 ('!H61:I61,'5a. Assessment archetype A1 ('!K61:L61,'5a. Assessment archetype A1 ('!N61:O61,'5a. Assessment archetype A1 ('!Q61:R61,'5a. Assessment archetype A1 ('!T61:W61,'5a. Assessment archetype A1 ('!Y61:AB61)</f>
        <v>3</v>
      </c>
      <c r="D39" s="167">
        <f>MEDIAN('5b. Assessment archetype A2 ('!D61:F61,'5b. Assessment archetype A2 ('!H61:J61,'5b. Assessment archetype A2 ('!L61:M61,'5b. Assessment archetype A2 ('!O61:P61,'5b. Assessment archetype A2 ('!R61:S61,'5b. Assessment archetype A2 ('!U61:V61,'5b. Assessment archetype A2 ('!X61)</f>
        <v>2</v>
      </c>
      <c r="E39" s="167">
        <f>MEDIAN('5c. Assessment archetype A3 ('!D61:E61,'5c. Assessment archetype A3 ('!G61:I61,'5c. Assessment archetype A3 ('!K61:M61,'5c. Assessment archetype A3 ('!O61:P61,'5c. Assessment archetype A3 ('!R61:S61,'5c. Assessment archetype A3 ('!U61:W61,'5c. Assessment archetype A3 ('!Y61:Z61)</f>
        <v>2</v>
      </c>
      <c r="F39" s="167">
        <f>MEDIAN('5d. Assessment archetype A4 ('!D61:E61,'5d. Assessment archetype A4 ('!G61:I61,'5d. Assessment archetype A4 ('!K61:L61,'5d. Assessment archetype A4 ('!N61,'5d. Assessment archetype A4 ('!P61,'5d. Assessment archetype A4 ('!R61,'5d. Assessment archetype A4 ('!T61)</f>
        <v>2</v>
      </c>
      <c r="G39" s="168">
        <f>MEDIAN('5a. Assessment archetype A1 ('!D61:F61,'5a. Assessment archetype A1 ('!H61:I61,'5a. Assessment archetype A1 ('!K61:L61,'5a. Assessment archetype A1 ('!N61:O61,'5a. Assessment archetype A1 ('!Q61:R61,'5a. Assessment archetype A1 ('!T61:W61,'5a. Assessment archetype A1 ('!Y61:AB61,'5b. Assessment archetype A2 ('!D61:F61,'5b. Assessment archetype A2 ('!H61:J61,'5b. Assessment archetype A2 ('!L61:M61,'5b. Assessment archetype A2 ('!O61:P61,'5b. Assessment archetype A2 ('!R61:S61,'5b. Assessment archetype A2 ('!U61:V61,'5b. Assessment archetype A2 ('!X61,'5c. Assessment archetype A3 ('!D61:E61,'5c. Assessment archetype A3 ('!G61:I61,'5c. Assessment archetype A3 ('!K61:M61,'5c. Assessment archetype A3 ('!O61:P61,'5c. Assessment archetype A3 ('!R61:S61,'5c. Assessment archetype A3 ('!U61:W61,'5c. Assessment archetype A3 ('!Y61:Z61)</f>
        <v>2</v>
      </c>
      <c r="H39" s="157"/>
      <c r="I39" s="113"/>
      <c r="J39" s="166">
        <f>'5a. Assessment archetype A1 ('!AD61</f>
        <v>49</v>
      </c>
      <c r="K39" s="167">
        <f>'5b. Assessment archetype A2 ('!Z61</f>
        <v>37</v>
      </c>
      <c r="L39" s="167">
        <f>'5c. Assessment archetype A3 ('!AB61</f>
        <v>36</v>
      </c>
      <c r="M39" s="167">
        <f>'5d. Assessment archetype A4 ('!V61</f>
        <v>21</v>
      </c>
      <c r="N39" s="168">
        <f>SUM(J39:M39)</f>
        <v>143</v>
      </c>
      <c r="O39" s="167">
        <f>N39*100/$N$52</f>
        <v>5.35982008995502</v>
      </c>
      <c r="P39" s="157"/>
      <c r="Q39" s="276"/>
      <c r="R39" s="166">
        <f>MEDIAN('5a. Assessment archetype A1 ('!D61:F61,'5b. Assessment archetype A2 ('!D61:F61,'5c. Assessment archetype A3 ('!D61:E61,'5d. Assessment archetype A4 ('!D61:E61)</f>
        <v>2</v>
      </c>
      <c r="S39" s="167">
        <f>MEDIAN('5a. Assessment archetype A1 ('!H61:I61,'5b. Assessment archetype A2 ('!H61:J61,'5c. Assessment archetype A3 ('!G61:I61,'5d. Assessment archetype A4 ('!G61:I61)</f>
        <v>3</v>
      </c>
      <c r="T39" s="167">
        <f>MEDIAN('5a. Assessment archetype A1 ('!K61:L61,'5b. Assessment archetype A2 ('!L61:M61,'5c. Assessment archetype A3 ('!K61:M61,'5d. Assessment archetype A4 ('!K61:L61)</f>
        <v>2</v>
      </c>
      <c r="U39" s="167">
        <f>MEDIAN('5a. Assessment archetype A1 ('!N61:O61,'5b. Assessment archetype A2 ('!O61:P61,'5c. Assessment archetype A3 ('!O61:P61,'5d. Assessment archetype A4 ('!N61)</f>
        <v>2</v>
      </c>
      <c r="V39" s="167">
        <f>MEDIAN('5a. Assessment archetype A1 ('!Q61:R61,'5b. Assessment archetype A2 ('!R61:S61,'5c. Assessment archetype A3 ('!R61:S61,'5d. Assessment archetype A4 ('!P61)</f>
        <v>2</v>
      </c>
      <c r="W39" s="167">
        <f>MEDIAN('5a. Assessment archetype A1 ('!T61:W61,'5b. Assessment archetype A2 ('!U61:V61,'5c. Assessment archetype A3 ('!U61:W61,'5d. Assessment archetype A4 ('!R61)</f>
        <v>3</v>
      </c>
      <c r="X39" s="167">
        <f>MEDIAN('5a. Assessment archetype A1 ('!Y61:AB61,'5b. Assessment archetype A2 ('!X61,'5c. Assessment archetype A3 ('!Y61,'5d. Assessment archetype A4 ('!T61)</f>
        <v>3</v>
      </c>
      <c r="Y39" s="168">
        <f>MEDIAN('5a. Assessment archetype A1 ('!D61:F61,'5a. Assessment archetype A1 ('!H61:I61,'5a. Assessment archetype A1 ('!K61:L61,'5a. Assessment archetype A1 ('!N61:O61,'5a. Assessment archetype A1 ('!Q61:R61,'5a. Assessment archetype A1 ('!T61:W61,'5a. Assessment archetype A1 ('!Y61:AB61,'5b. Assessment archetype A2 ('!D61:F61,'5b. Assessment archetype A2 ('!H61:J61,'5b. Assessment archetype A2 ('!L61:M61,'5b. Assessment archetype A2 ('!O61:P61,'5b. Assessment archetype A2 ('!R61:S61,'5b. Assessment archetype A2 ('!U61:V61,'5b. Assessment archetype A2 ('!X61,'5c. Assessment archetype A3 ('!D61:E61,'5c. Assessment archetype A3 ('!G61:I61,'5c. Assessment archetype A3 ('!K61:M61,'5c. Assessment archetype A3 ('!O61:P61,'5c. Assessment archetype A3 ('!R61:S61,'5c. Assessment archetype A3 ('!U61:W61,'5c. Assessment archetype A3 ('!Y61:Z61,'5d. Assessment archetype A4 ('!D61:E61,'5d. Assessment archetype A4 ('!G61:I61,'5d. Assessment archetype A4 ('!K61:L61,'5d. Assessment archetype A4 ('!N61,'5d. Assessment archetype A4 ('!P61,'5d. Assessment archetype A4 ('!R61,'5d. Assessment archetype A4 ('!T61)</f>
        <v>2</v>
      </c>
      <c r="Z39" s="157"/>
      <c r="AA39" s="116"/>
      <c r="AB39" s="166">
        <v>20</v>
      </c>
      <c r="AC39" s="167">
        <v>29</v>
      </c>
      <c r="AD39" s="167">
        <f>SUM('5a. Assessment archetype A1 ('!K61:L61,'5b. Assessment archetype A2 ('!L61:M61,'5c. Assessment archetype A3 ('!K61:M61,'5d. Assessment archetype A4 ('!K61:L61)</f>
        <v>20</v>
      </c>
      <c r="AE39" s="167">
        <f>SUM('5a. Assessment archetype A1 ('!N61:O61,'5b. Assessment archetype A2 ('!O61:P61,'5c. Assessment archetype A3 ('!O61:P61,'5d. Assessment archetype A4 ('!N61)</f>
        <v>14</v>
      </c>
      <c r="AF39" s="167">
        <f>SUM('5a. Assessment archetype A1 ('!Q61:R61,'5b. Assessment archetype A2 ('!R61:S61,'5c. Assessment archetype A3 ('!R61:S61,'5d. Assessment archetype A4 ('!P61)</f>
        <v>17</v>
      </c>
      <c r="AG39" s="167">
        <f>SUM('5a. Assessment archetype A1 ('!T61:W61,'5b. Assessment archetype A2 ('!U61:V61,'5c. Assessment archetype A3 ('!U61:W61,'5d. Assessment archetype A4 ('!R61)</f>
        <v>25</v>
      </c>
      <c r="AH39" s="167">
        <f>SUM('5a. Assessment archetype A1 ('!Y61:AB61,'5b. Assessment archetype A2 ('!X61,'5c. Assessment archetype A3 ('!Y61:Z61,'5d. Assessment archetype A4 ('!T61)</f>
        <v>18</v>
      </c>
      <c r="AI39" s="168">
        <f>SUM(AB39:AH39)</f>
        <v>143</v>
      </c>
      <c r="AJ39" s="167">
        <f>AI39*100/$AI$52</f>
        <v>5.35982008995502</v>
      </c>
      <c r="AK39" s="157"/>
      <c r="AL39" s="278"/>
      <c r="AM39" s="92"/>
      <c r="AN39" s="92"/>
      <c r="AO39" s="92"/>
      <c r="AP39" s="92"/>
      <c r="AQ39" s="92"/>
      <c r="AR39" s="92"/>
      <c r="AS39" s="92"/>
      <c r="AT39" s="92"/>
      <c r="AU39" s="92"/>
      <c r="AV39" s="92"/>
    </row>
    <row r="40" ht="13.55" customHeight="1">
      <c r="A40" t="s" s="174">
        <v>134</v>
      </c>
      <c r="B40" t="s" s="175">
        <v>135</v>
      </c>
      <c r="C40" s="180">
        <f>MEDIAN('5a. Assessment archetype A1 ('!D62:F62,'5a. Assessment archetype A1 ('!H62:I62,'5a. Assessment archetype A1 ('!K62:L62,'5a. Assessment archetype A1 ('!N62:O62,'5a. Assessment archetype A1 ('!Q62:R62,'5a. Assessment archetype A1 ('!T62:W62,'5a. Assessment archetype A1 ('!Y62:AB62)</f>
        <v>3</v>
      </c>
      <c r="D40" s="181">
        <f>MEDIAN('5b. Assessment archetype A2 ('!D62:F62,'5b. Assessment archetype A2 ('!H62:J62,'5b. Assessment archetype A2 ('!L62:M62,'5b. Assessment archetype A2 ('!O62:P62,'5b. Assessment archetype A2 ('!R62:S62,'5b. Assessment archetype A2 ('!U62:V62,'5b. Assessment archetype A2 ('!X62)</f>
        <v>2</v>
      </c>
      <c r="E40" s="181">
        <f>MEDIAN('5c. Assessment archetype A3 ('!D62:E62,'5c. Assessment archetype A3 ('!G62:I62,'5c. Assessment archetype A3 ('!K62:M62,'5c. Assessment archetype A3 ('!O62:P62,'5c. Assessment archetype A3 ('!R62:S62,'5c. Assessment archetype A3 ('!U62:W62,'5c. Assessment archetype A3 ('!Y62:Z62)</f>
        <v>2</v>
      </c>
      <c r="F40" s="181">
        <f>MEDIAN('5d. Assessment archetype A4 ('!D62:E62,'5d. Assessment archetype A4 ('!G62:I62,'5d. Assessment archetype A4 ('!K62:L62,'5d. Assessment archetype A4 ('!N62,'5d. Assessment archetype A4 ('!P62,'5d. Assessment archetype A4 ('!R62,'5d. Assessment archetype A4 ('!T62)</f>
        <v>3</v>
      </c>
      <c r="G40" s="182">
        <f>MEDIAN('5a. Assessment archetype A1 ('!D62:F62,'5a. Assessment archetype A1 ('!H62:I62,'5a. Assessment archetype A1 ('!K62:L62,'5a. Assessment archetype A1 ('!N62:O62,'5a. Assessment archetype A1 ('!Q62:R62,'5a. Assessment archetype A1 ('!T62:W62,'5a. Assessment archetype A1 ('!Y62:AB62,'5b. Assessment archetype A2 ('!D62:F62,'5b. Assessment archetype A2 ('!H62:J62,'5b. Assessment archetype A2 ('!L62:M62,'5b. Assessment archetype A2 ('!O62:P62,'5b. Assessment archetype A2 ('!R62:S62,'5b. Assessment archetype A2 ('!U62:V62,'5b. Assessment archetype A2 ('!X62,'5c. Assessment archetype A3 ('!D62:E62,'5c. Assessment archetype A3 ('!G62:I62,'5c. Assessment archetype A3 ('!K62:M62,'5c. Assessment archetype A3 ('!O62:P62,'5c. Assessment archetype A3 ('!R62:S62,'5c. Assessment archetype A3 ('!U62:W62,'5c. Assessment archetype A3 ('!Y62:Z62)</f>
        <v>3</v>
      </c>
      <c r="H40" s="288">
        <f>MEDIAN('5a. Assessment archetype A1 ('!D62:F64,'5a. Assessment archetype A1 ('!H62:I64,'5a. Assessment archetype A1 ('!K62:L64,'5a. Assessment archetype A1 ('!N62:O64,'5a. Assessment archetype A1 ('!Q62:R64,'5a. Assessment archetype A1 ('!T62:W64,'5a. Assessment archetype A1 ('!Y62:AB64,'5b. Assessment archetype A2 ('!D62:F64,'5b. Assessment archetype A2 ('!H62:J64,'5b. Assessment archetype A2 ('!L62:M64,'5b. Assessment archetype A2 ('!O62:P64,'5b. Assessment archetype A2 ('!R62:S64,'5b. Assessment archetype A2 ('!U62:V64,'5b. Assessment archetype A2 ('!X62:X64,'5c. Assessment archetype A3 ('!D62:E64,'5c. Assessment archetype A3 ('!G62:I64,'5c. Assessment archetype A3 ('!K62:M64,'5c. Assessment archetype A3 ('!O62:P64,'5c. Assessment archetype A3 ('!R62:S64,'5c. Assessment archetype A3 ('!U62:W64,'5c. Assessment archetype A3 ('!Y62:Z64,'5d. Assessment archetype A4 ('!D62:E64,'5d. Assessment archetype A4 ('!G62:I64,'5d. Assessment archetype A4 ('!K62:L64,'5d. Assessment archetype A4 ('!N62:N64,'5d. Assessment archetype A4 ('!P62:P64,'5d. Assessment archetype A4 ('!R62:R64,'5d. Assessment archetype A4 ('!T62:T64)</f>
        <v>2</v>
      </c>
      <c r="I40" s="113"/>
      <c r="J40" s="180">
        <f>'5a. Assessment archetype A1 ('!AD62</f>
        <v>54</v>
      </c>
      <c r="K40" s="181">
        <f>'5b. Assessment archetype A2 ('!Z62</f>
        <v>36</v>
      </c>
      <c r="L40" s="181">
        <f>'5c. Assessment archetype A3 ('!AB62</f>
        <v>39</v>
      </c>
      <c r="M40" s="181">
        <f>'5d. Assessment archetype A4 ('!V62</f>
        <v>29</v>
      </c>
      <c r="N40" s="182">
        <f>SUM(J40:M40)</f>
        <v>158</v>
      </c>
      <c r="O40" s="181">
        <f>N40*100/$N$52</f>
        <v>5.92203898050975</v>
      </c>
      <c r="P40" s="183">
        <f>(SUM(N40:N42)*100/$N$52)</f>
        <v>16.2293853073463</v>
      </c>
      <c r="Q40" s="276"/>
      <c r="R40" s="180">
        <f>MEDIAN('5a. Assessment archetype A1 ('!D62:F62,'5b. Assessment archetype A2 ('!D62:F62,'5c. Assessment archetype A3 ('!D62:E62,'5d. Assessment archetype A4 ('!D62:E62)</f>
        <v>2</v>
      </c>
      <c r="S40" s="181">
        <f>MEDIAN('5a. Assessment archetype A1 ('!H62:I62,'5b. Assessment archetype A2 ('!H62:J62,'5c. Assessment archetype A3 ('!G62:I62,'5d. Assessment archetype A4 ('!G62:I62)</f>
        <v>3</v>
      </c>
      <c r="T40" s="181">
        <f>MEDIAN('5a. Assessment archetype A1 ('!K62:L62,'5b. Assessment archetype A2 ('!L62:M62,'5c. Assessment archetype A3 ('!K62:M62,'5d. Assessment archetype A4 ('!K62:L62)</f>
        <v>3</v>
      </c>
      <c r="U40" s="181">
        <f>MEDIAN('5a. Assessment archetype A1 ('!N62:O62,'5b. Assessment archetype A2 ('!O62:P62,'5c. Assessment archetype A3 ('!O62:P62,'5d. Assessment archetype A4 ('!N62)</f>
        <v>3</v>
      </c>
      <c r="V40" s="181">
        <f>MEDIAN('5a. Assessment archetype A1 ('!Q62:R62,'5b. Assessment archetype A2 ('!R62:S62,'5c. Assessment archetype A3 ('!R62:S62,'5d. Assessment archetype A4 ('!P62)</f>
        <v>3</v>
      </c>
      <c r="W40" s="181">
        <f>MEDIAN('5a. Assessment archetype A1 ('!T62:W62,'5b. Assessment archetype A2 ('!U62:V62,'5c. Assessment archetype A3 ('!U62:W62,'5d. Assessment archetype A4 ('!R62)</f>
        <v>3</v>
      </c>
      <c r="X40" s="181">
        <f>MEDIAN('5a. Assessment archetype A1 ('!Y62:AB62,'5b. Assessment archetype A2 ('!X62,'5c. Assessment archetype A3 ('!Y62,'5d. Assessment archetype A4 ('!T62)</f>
        <v>3</v>
      </c>
      <c r="Y40" s="182">
        <f>MEDIAN('5a. Assessment archetype A1 ('!D62:F62,'5a. Assessment archetype A1 ('!H62:I62,'5a. Assessment archetype A1 ('!K62:L62,'5a. Assessment archetype A1 ('!N62:O62,'5a. Assessment archetype A1 ('!Q62:R62,'5a. Assessment archetype A1 ('!T62:W62,'5a. Assessment archetype A1 ('!Y62:AB62,'5b. Assessment archetype A2 ('!D62:F62,'5b. Assessment archetype A2 ('!H62:J62,'5b. Assessment archetype A2 ('!L62:M62,'5b. Assessment archetype A2 ('!O62:P62,'5b. Assessment archetype A2 ('!R62:S62,'5b. Assessment archetype A2 ('!U62:V62,'5b. Assessment archetype A2 ('!X62,'5c. Assessment archetype A3 ('!D62:E62,'5c. Assessment archetype A3 ('!G62:I62,'5c. Assessment archetype A3 ('!K62:M62,'5c. Assessment archetype A3 ('!O62:P62,'5c. Assessment archetype A3 ('!R62:S62,'5c. Assessment archetype A3 ('!U62:W62,'5c. Assessment archetype A3 ('!Y62:Z62,'5d. Assessment archetype A4 ('!D62:E62,'5d. Assessment archetype A4 ('!G62:I62,'5d. Assessment archetype A4 ('!K62:L62,'5d. Assessment archetype A4 ('!N62,'5d. Assessment archetype A4 ('!P62,'5d. Assessment archetype A4 ('!R62,'5d. Assessment archetype A4 ('!T62)</f>
        <v>3</v>
      </c>
      <c r="Z40" s="288">
        <f>H40</f>
        <v>2</v>
      </c>
      <c r="AA40" s="116"/>
      <c r="AB40" s="180">
        <v>22</v>
      </c>
      <c r="AC40" s="181">
        <v>29</v>
      </c>
      <c r="AD40" s="181">
        <f>SUM('5a. Assessment archetype A1 ('!K62:L62,'5b. Assessment archetype A2 ('!L62:M62,'5c. Assessment archetype A3 ('!K62:M62,'5d. Assessment archetype A4 ('!K62:L62)</f>
        <v>23</v>
      </c>
      <c r="AE40" s="181">
        <f>SUM('5a. Assessment archetype A1 ('!N62:O62,'5b. Assessment archetype A2 ('!O62:P62,'5c. Assessment archetype A3 ('!O62:P62,'5d. Assessment archetype A4 ('!N62)</f>
        <v>18</v>
      </c>
      <c r="AF40" s="181">
        <f>SUM('5a. Assessment archetype A1 ('!Q62:R62,'5b. Assessment archetype A2 ('!R62:S62,'5c. Assessment archetype A3 ('!R62:S62,'5d. Assessment archetype A4 ('!P62)</f>
        <v>19</v>
      </c>
      <c r="AG40" s="181">
        <f>SUM('5a. Assessment archetype A1 ('!T62:W62,'5b. Assessment archetype A2 ('!U62:V62,'5c. Assessment archetype A3 ('!U62:W62,'5d. Assessment archetype A4 ('!R62)</f>
        <v>27</v>
      </c>
      <c r="AH40" s="181">
        <f>SUM('5a. Assessment archetype A1 ('!Y62:AB62,'5b. Assessment archetype A2 ('!X62,'5c. Assessment archetype A3 ('!Y62:Z62,'5d. Assessment archetype A4 ('!T62)</f>
        <v>20</v>
      </c>
      <c r="AI40" s="182">
        <f>SUM(AB40:AH40)</f>
        <v>158</v>
      </c>
      <c r="AJ40" s="181">
        <f>AI40*100/$AI$52</f>
        <v>5.92203898050975</v>
      </c>
      <c r="AK40" s="183">
        <f>(SUM(AI40:AI42)*100/$AI$52)</f>
        <v>16.2293853073463</v>
      </c>
      <c r="AL40" s="278"/>
      <c r="AM40" s="92"/>
      <c r="AN40" s="92"/>
      <c r="AO40" s="92"/>
      <c r="AP40" s="92"/>
      <c r="AQ40" s="92"/>
      <c r="AR40" s="92"/>
      <c r="AS40" s="92"/>
      <c r="AT40" s="92"/>
      <c r="AU40" s="92"/>
      <c r="AV40" s="92"/>
    </row>
    <row r="41" ht="26.55" customHeight="1">
      <c r="A41" s="152"/>
      <c r="B41" t="s" s="175">
        <v>136</v>
      </c>
      <c r="C41" s="180">
        <f>MEDIAN('5a. Assessment archetype A1 ('!D63:F63,'5a. Assessment archetype A1 ('!H63:I63,'5a. Assessment archetype A1 ('!K63:L63,'5a. Assessment archetype A1 ('!N63:O63,'5a. Assessment archetype A1 ('!Q63:R63,'5a. Assessment archetype A1 ('!T63:W63,'5a. Assessment archetype A1 ('!Y63:AB63)</f>
        <v>2</v>
      </c>
      <c r="D41" s="181">
        <f>MEDIAN('5b. Assessment archetype A2 ('!D63:F63,'5b. Assessment archetype A2 ('!H63:J63,'5b. Assessment archetype A2 ('!L63:M63,'5b. Assessment archetype A2 ('!O63:P63,'5b. Assessment archetype A2 ('!R63:S63,'5b. Assessment archetype A2 ('!U63:V63,'5b. Assessment archetype A2 ('!X63)</f>
        <v>2</v>
      </c>
      <c r="E41" s="181">
        <f>MEDIAN('5c. Assessment archetype A3 ('!D63:E63,'5c. Assessment archetype A3 ('!G63:I63,'5c. Assessment archetype A3 ('!K63:M63,'5c. Assessment archetype A3 ('!O63:P63,'5c. Assessment archetype A3 ('!R63:S63,'5c. Assessment archetype A3 ('!U63:W63,'5c. Assessment archetype A3 ('!Y63:Z63)</f>
        <v>2</v>
      </c>
      <c r="F41" s="181">
        <f>MEDIAN('5d. Assessment archetype A4 ('!D63:E63,'5d. Assessment archetype A4 ('!G63:I63,'5d. Assessment archetype A4 ('!K63:L63,'5d. Assessment archetype A4 ('!N63,'5d. Assessment archetype A4 ('!P63,'5d. Assessment archetype A4 ('!R63,'5d. Assessment archetype A4 ('!T63)</f>
        <v>3</v>
      </c>
      <c r="G41" s="182">
        <f>MEDIAN('5a. Assessment archetype A1 ('!D63:F63,'5a. Assessment archetype A1 ('!H63:I63,'5a. Assessment archetype A1 ('!K63:L63,'5a. Assessment archetype A1 ('!N63:O63,'5a. Assessment archetype A1 ('!Q63:R63,'5a. Assessment archetype A1 ('!T63:W63,'5a. Assessment archetype A1 ('!Y63:AB63,'5b. Assessment archetype A2 ('!D63:F63,'5b. Assessment archetype A2 ('!H63:J63,'5b. Assessment archetype A2 ('!L63:M63,'5b. Assessment archetype A2 ('!O63:P63,'5b. Assessment archetype A2 ('!R63:S63,'5b. Assessment archetype A2 ('!U63:V63,'5b. Assessment archetype A2 ('!X63,'5c. Assessment archetype A3 ('!D63:E63,'5c. Assessment archetype A3 ('!G63:I63,'5c. Assessment archetype A3 ('!K63:M63,'5c. Assessment archetype A3 ('!O63:P63,'5c. Assessment archetype A3 ('!R63:S63,'5c. Assessment archetype A3 ('!U63:W63,'5c. Assessment archetype A3 ('!Y63:Z63)</f>
        <v>2</v>
      </c>
      <c r="H41" s="153"/>
      <c r="I41" s="113"/>
      <c r="J41" s="180">
        <f>'5a. Assessment archetype A1 ('!AD63</f>
        <v>37</v>
      </c>
      <c r="K41" s="181">
        <f>'5b. Assessment archetype A2 ('!Z63</f>
        <v>32</v>
      </c>
      <c r="L41" s="181">
        <f>'5c. Assessment archetype A3 ('!AB63</f>
        <v>38</v>
      </c>
      <c r="M41" s="181">
        <f>'5d. Assessment archetype A4 ('!V63</f>
        <v>26</v>
      </c>
      <c r="N41" s="182">
        <f>SUM(J41:M41)</f>
        <v>133</v>
      </c>
      <c r="O41" s="181">
        <f>N41*100/$N$52</f>
        <v>4.98500749625187</v>
      </c>
      <c r="P41" s="153"/>
      <c r="Q41" s="276"/>
      <c r="R41" s="180">
        <f>MEDIAN('5a. Assessment archetype A1 ('!D63:F63,'5b. Assessment archetype A2 ('!D63:F63,'5c. Assessment archetype A3 ('!D63:E63,'5d. Assessment archetype A4 ('!D63:E63)</f>
        <v>2</v>
      </c>
      <c r="S41" s="181">
        <f>MEDIAN('5a. Assessment archetype A1 ('!H63:I63,'5b. Assessment archetype A2 ('!H63:J63,'5c. Assessment archetype A3 ('!G63:I63,'5d. Assessment archetype A4 ('!G63:I63)</f>
        <v>2</v>
      </c>
      <c r="T41" s="181">
        <f>MEDIAN('5a. Assessment archetype A1 ('!K63:L63,'5b. Assessment archetype A2 ('!L63:M63,'5c. Assessment archetype A3 ('!K63:M63,'5d. Assessment archetype A4 ('!K63:L63)</f>
        <v>2</v>
      </c>
      <c r="U41" s="181">
        <f>MEDIAN('5a. Assessment archetype A1 ('!N63:O63,'5b. Assessment archetype A2 ('!O63:P63,'5c. Assessment archetype A3 ('!O63:P63,'5d. Assessment archetype A4 ('!N63)</f>
        <v>2</v>
      </c>
      <c r="V41" s="181">
        <f>MEDIAN('5a. Assessment archetype A1 ('!Q63:R63,'5b. Assessment archetype A2 ('!R63:S63,'5c. Assessment archetype A3 ('!R63:S63,'5d. Assessment archetype A4 ('!P63)</f>
        <v>2</v>
      </c>
      <c r="W41" s="181">
        <f>MEDIAN('5a. Assessment archetype A1 ('!T63:W63,'5b. Assessment archetype A2 ('!U63:V63,'5c. Assessment archetype A3 ('!U63:W63,'5d. Assessment archetype A4 ('!R63)</f>
        <v>2.5</v>
      </c>
      <c r="X41" s="181">
        <f>MEDIAN('5a. Assessment archetype A1 ('!Y63:AB63,'5b. Assessment archetype A2 ('!X63,'5c. Assessment archetype A3 ('!Y63,'5d. Assessment archetype A4 ('!T63)</f>
        <v>3</v>
      </c>
      <c r="Y41" s="182">
        <f>MEDIAN('5a. Assessment archetype A1 ('!D63:F63,'5a. Assessment archetype A1 ('!H63:I63,'5a. Assessment archetype A1 ('!K63:L63,'5a. Assessment archetype A1 ('!N63:O63,'5a. Assessment archetype A1 ('!Q63:R63,'5a. Assessment archetype A1 ('!T63:W63,'5a. Assessment archetype A1 ('!Y63:AB63,'5b. Assessment archetype A2 ('!D63:F63,'5b. Assessment archetype A2 ('!H63:J63,'5b. Assessment archetype A2 ('!L63:M63,'5b. Assessment archetype A2 ('!O63:P63,'5b. Assessment archetype A2 ('!R63:S63,'5b. Assessment archetype A2 ('!U63:V63,'5b. Assessment archetype A2 ('!X63,'5c. Assessment archetype A3 ('!D63:E63,'5c. Assessment archetype A3 ('!G63:I63,'5c. Assessment archetype A3 ('!K63:M63,'5c. Assessment archetype A3 ('!O63:P63,'5c. Assessment archetype A3 ('!R63:S63,'5c. Assessment archetype A3 ('!U63:W63,'5c. Assessment archetype A3 ('!Y63:Z63,'5d. Assessment archetype A4 ('!D63:E63,'5d. Assessment archetype A4 ('!G63:I63,'5d. Assessment archetype A4 ('!K63:L63,'5d. Assessment archetype A4 ('!N63,'5d. Assessment archetype A4 ('!P63,'5d. Assessment archetype A4 ('!R63,'5d. Assessment archetype A4 ('!T63)</f>
        <v>2</v>
      </c>
      <c r="Z41" s="153"/>
      <c r="AA41" s="116"/>
      <c r="AB41" s="180">
        <v>18</v>
      </c>
      <c r="AC41" s="181">
        <v>23</v>
      </c>
      <c r="AD41" s="181">
        <f>SUM('5a. Assessment archetype A1 ('!K63:L63,'5b. Assessment archetype A2 ('!L63:M63,'5c. Assessment archetype A3 ('!K63:M63,'5d. Assessment archetype A4 ('!K63:L63)</f>
        <v>21</v>
      </c>
      <c r="AE41" s="181">
        <f>SUM('5a. Assessment archetype A1 ('!N63:O63,'5b. Assessment archetype A2 ('!O63:P63,'5c. Assessment archetype A3 ('!O63:P63,'5d. Assessment archetype A4 ('!N63)</f>
        <v>14</v>
      </c>
      <c r="AF41" s="181">
        <f>SUM('5a. Assessment archetype A1 ('!Q63:R63,'5b. Assessment archetype A2 ('!R63:S63,'5c. Assessment archetype A3 ('!R63:S63,'5d. Assessment archetype A4 ('!P63)</f>
        <v>15</v>
      </c>
      <c r="AG41" s="181">
        <f>SUM('5a. Assessment archetype A1 ('!T63:W63,'5b. Assessment archetype A2 ('!U63:V63,'5c. Assessment archetype A3 ('!U63:W63,'5d. Assessment archetype A4 ('!R63)</f>
        <v>24</v>
      </c>
      <c r="AH41" s="181">
        <f>SUM('5a. Assessment archetype A1 ('!Y63:AB63,'5b. Assessment archetype A2 ('!X63,'5c. Assessment archetype A3 ('!Y63:Z63,'5d. Assessment archetype A4 ('!T63)</f>
        <v>18</v>
      </c>
      <c r="AI41" s="182">
        <f>SUM(AB41:AH41)</f>
        <v>133</v>
      </c>
      <c r="AJ41" s="181">
        <f>AI41*100/$AI$52</f>
        <v>4.98500749625187</v>
      </c>
      <c r="AK41" s="153"/>
      <c r="AL41" s="278"/>
      <c r="AM41" s="92"/>
      <c r="AN41" s="92"/>
      <c r="AO41" s="92"/>
      <c r="AP41" s="92"/>
      <c r="AQ41" s="92"/>
      <c r="AR41" s="92"/>
      <c r="AS41" s="92"/>
      <c r="AT41" s="92"/>
      <c r="AU41" s="92"/>
      <c r="AV41" s="92"/>
    </row>
    <row r="42" ht="26.55" customHeight="1">
      <c r="A42" s="156"/>
      <c r="B42" t="s" s="175">
        <v>137</v>
      </c>
      <c r="C42" s="180">
        <f>MEDIAN('5a. Assessment archetype A1 ('!D64:F64,'5a. Assessment archetype A1 ('!H64:I64,'5a. Assessment archetype A1 ('!K64:L64,'5a. Assessment archetype A1 ('!N64:O64,'5a. Assessment archetype A1 ('!Q64:R64,'5a. Assessment archetype A1 ('!T64:W64,'5a. Assessment archetype A1 ('!Y64:AB64)</f>
        <v>3</v>
      </c>
      <c r="D42" s="181">
        <f>MEDIAN('5b. Assessment archetype A2 ('!D64:F64,'5b. Assessment archetype A2 ('!H64:J64,'5b. Assessment archetype A2 ('!L64:M64,'5b. Assessment archetype A2 ('!O64:P64,'5b. Assessment archetype A2 ('!R64:S64,'5b. Assessment archetype A2 ('!U64:V64,'5b. Assessment archetype A2 ('!X64)</f>
        <v>2</v>
      </c>
      <c r="E42" s="181">
        <f>MEDIAN('5c. Assessment archetype A3 ('!D64:E64,'5c. Assessment archetype A3 ('!G64:I64,'5c. Assessment archetype A3 ('!K64:M64,'5c. Assessment archetype A3 ('!O64:P64,'5c. Assessment archetype A3 ('!R64:S64,'5c. Assessment archetype A3 ('!U64:W64,'5c. Assessment archetype A3 ('!Y64:Z64)</f>
        <v>2</v>
      </c>
      <c r="F42" s="181">
        <f>MEDIAN('5d. Assessment archetype A4 ('!D64:E64,'5d. Assessment archetype A4 ('!G64:I64,'5d. Assessment archetype A4 ('!K64:L64,'5d. Assessment archetype A4 ('!N64,'5d. Assessment archetype A4 ('!P64,'5d. Assessment archetype A4 ('!R64,'5d. Assessment archetype A4 ('!T64)</f>
        <v>2.5</v>
      </c>
      <c r="G42" s="182">
        <f>MEDIAN('5a. Assessment archetype A1 ('!D64:F64,'5a. Assessment archetype A1 ('!H64:I64,'5a. Assessment archetype A1 ('!K64:L64,'5a. Assessment archetype A1 ('!N64:O64,'5a. Assessment archetype A1 ('!Q64:R64,'5a. Assessment archetype A1 ('!T64:W64,'5a. Assessment archetype A1 ('!Y64:AB64,'5b. Assessment archetype A2 ('!D64:F64,'5b. Assessment archetype A2 ('!H64:J64,'5b. Assessment archetype A2 ('!L64:M64,'5b. Assessment archetype A2 ('!O64:P64,'5b. Assessment archetype A2 ('!R64:S64,'5b. Assessment archetype A2 ('!U64:V64,'5b. Assessment archetype A2 ('!X64,'5c. Assessment archetype A3 ('!D64:E64,'5c. Assessment archetype A3 ('!G64:I64,'5c. Assessment archetype A3 ('!K64:M64,'5c. Assessment archetype A3 ('!O64:P64,'5c. Assessment archetype A3 ('!R64:S64,'5c. Assessment archetype A3 ('!U64:W64,'5c. Assessment archetype A3 ('!Y64:Z64)</f>
        <v>2</v>
      </c>
      <c r="H42" s="157"/>
      <c r="I42" s="113"/>
      <c r="J42" s="180">
        <f>'5a. Assessment archetype A1 ('!AD64</f>
        <v>47</v>
      </c>
      <c r="K42" s="181">
        <f>'5b. Assessment archetype A2 ('!Z64</f>
        <v>32</v>
      </c>
      <c r="L42" s="181">
        <f>'5c. Assessment archetype A3 ('!AB64</f>
        <v>39</v>
      </c>
      <c r="M42" s="181">
        <f>'5d. Assessment archetype A4 ('!V64</f>
        <v>24</v>
      </c>
      <c r="N42" s="182">
        <f>SUM(J42:M42)</f>
        <v>142</v>
      </c>
      <c r="O42" s="181">
        <f>N42*100/$N$52</f>
        <v>5.32233883058471</v>
      </c>
      <c r="P42" s="157"/>
      <c r="Q42" s="276"/>
      <c r="R42" s="180">
        <f>MEDIAN('5a. Assessment archetype A1 ('!D64:F64,'5b. Assessment archetype A2 ('!D64:F64,'5c. Assessment archetype A3 ('!D64:E64,'5d. Assessment archetype A4 ('!D64:E64)</f>
        <v>1.5</v>
      </c>
      <c r="S42" s="181">
        <f>MEDIAN('5a. Assessment archetype A1 ('!H64:I64,'5b. Assessment archetype A2 ('!H64:J64,'5c. Assessment archetype A3 ('!G64:I64,'5d. Assessment archetype A4 ('!G64:I64)</f>
        <v>3</v>
      </c>
      <c r="T42" s="181">
        <f>MEDIAN('5a. Assessment archetype A1 ('!K64:L64,'5b. Assessment archetype A2 ('!L64:M64,'5c. Assessment archetype A3 ('!K64:M64,'5d. Assessment archetype A4 ('!K64:L64)</f>
        <v>2</v>
      </c>
      <c r="U42" s="181">
        <f>MEDIAN('5a. Assessment archetype A1 ('!N64:O64,'5b. Assessment archetype A2 ('!O64:P64,'5c. Assessment archetype A3 ('!O64:P64,'5d. Assessment archetype A4 ('!N64)</f>
        <v>3</v>
      </c>
      <c r="V42" s="181">
        <f>MEDIAN('5a. Assessment archetype A1 ('!Q64:R64,'5b. Assessment archetype A2 ('!R64:S64,'5c. Assessment archetype A3 ('!R64:S64,'5d. Assessment archetype A4 ('!P64)</f>
        <v>2</v>
      </c>
      <c r="W42" s="181">
        <f>MEDIAN('5a. Assessment archetype A1 ('!T64:W64,'5b. Assessment archetype A2 ('!U64:V64,'5c. Assessment archetype A3 ('!U64:W64,'5d. Assessment archetype A4 ('!R64)</f>
        <v>3</v>
      </c>
      <c r="X42" s="181">
        <f>MEDIAN('5a. Assessment archetype A1 ('!Y64:AB64,'5b. Assessment archetype A2 ('!X64,'5c. Assessment archetype A3 ('!Y64,'5d. Assessment archetype A4 ('!T64)</f>
        <v>3</v>
      </c>
      <c r="Y42" s="182">
        <f>MEDIAN('5a. Assessment archetype A1 ('!D64:F64,'5a. Assessment archetype A1 ('!H64:I64,'5a. Assessment archetype A1 ('!K64:L64,'5a. Assessment archetype A1 ('!N64:O64,'5a. Assessment archetype A1 ('!Q64:R64,'5a. Assessment archetype A1 ('!T64:W64,'5a. Assessment archetype A1 ('!Y64:AB64,'5b. Assessment archetype A2 ('!D64:F64,'5b. Assessment archetype A2 ('!H64:J64,'5b. Assessment archetype A2 ('!L64:M64,'5b. Assessment archetype A2 ('!O64:P64,'5b. Assessment archetype A2 ('!R64:S64,'5b. Assessment archetype A2 ('!U64:V64,'5b. Assessment archetype A2 ('!X64,'5c. Assessment archetype A3 ('!D64:E64,'5c. Assessment archetype A3 ('!G64:I64,'5c. Assessment archetype A3 ('!K64:M64,'5c. Assessment archetype A3 ('!O64:P64,'5c. Assessment archetype A3 ('!R64:S64,'5c. Assessment archetype A3 ('!U64:W64,'5c. Assessment archetype A3 ('!Y64:Z64,'5d. Assessment archetype A4 ('!D64:E64,'5d. Assessment archetype A4 ('!G64:I64,'5d. Assessment archetype A4 ('!K64:L64,'5d. Assessment archetype A4 ('!N64,'5d. Assessment archetype A4 ('!P64,'5d. Assessment archetype A4 ('!R64,'5d. Assessment archetype A4 ('!T64)</f>
        <v>2</v>
      </c>
      <c r="Z42" s="157"/>
      <c r="AA42" s="116"/>
      <c r="AB42" s="180">
        <v>16</v>
      </c>
      <c r="AC42" s="181">
        <v>29</v>
      </c>
      <c r="AD42" s="181">
        <f>SUM('5a. Assessment archetype A1 ('!K64:L64,'5b. Assessment archetype A2 ('!L64:M64,'5c. Assessment archetype A3 ('!K64:M64,'5d. Assessment archetype A4 ('!K64:L64)</f>
        <v>17</v>
      </c>
      <c r="AE42" s="181">
        <f>SUM('5a. Assessment archetype A1 ('!N64:O64,'5b. Assessment archetype A2 ('!O64:P64,'5c. Assessment archetype A3 ('!O64:P64,'5d. Assessment archetype A4 ('!N64)</f>
        <v>19</v>
      </c>
      <c r="AF42" s="181">
        <f>SUM('5a. Assessment archetype A1 ('!Q64:R64,'5b. Assessment archetype A2 ('!R64:S64,'5c. Assessment archetype A3 ('!R64:S64,'5d. Assessment archetype A4 ('!P64)</f>
        <v>16</v>
      </c>
      <c r="AG42" s="181">
        <f>SUM('5a. Assessment archetype A1 ('!T64:W64,'5b. Assessment archetype A2 ('!U64:V64,'5c. Assessment archetype A3 ('!U64:W64,'5d. Assessment archetype A4 ('!R64)</f>
        <v>25</v>
      </c>
      <c r="AH42" s="181">
        <f>SUM('5a. Assessment archetype A1 ('!Y64:AB64,'5b. Assessment archetype A2 ('!X64,'5c. Assessment archetype A3 ('!Y64:Z64,'5d. Assessment archetype A4 ('!T64)</f>
        <v>20</v>
      </c>
      <c r="AI42" s="182">
        <f>SUM(AB42:AH42)</f>
        <v>142</v>
      </c>
      <c r="AJ42" s="181">
        <f>AI42*100/$AI$52</f>
        <v>5.32233883058471</v>
      </c>
      <c r="AK42" s="157"/>
      <c r="AL42" s="278"/>
      <c r="AM42" s="92"/>
      <c r="AN42" s="92"/>
      <c r="AO42" s="92"/>
      <c r="AP42" s="92"/>
      <c r="AQ42" s="92"/>
      <c r="AR42" s="92"/>
      <c r="AS42" s="92"/>
      <c r="AT42" s="92"/>
      <c r="AU42" s="92"/>
      <c r="AV42" s="92"/>
    </row>
    <row r="43" ht="39.55" customHeight="1">
      <c r="A43" t="s" s="191">
        <v>138</v>
      </c>
      <c r="B43" t="s" s="192">
        <v>139</v>
      </c>
      <c r="C43" s="197">
        <f>MEDIAN('5a. Assessment archetype A1 ('!D65:F65,'5a. Assessment archetype A1 ('!H65:I65,'5a. Assessment archetype A1 ('!K65:L65,'5a. Assessment archetype A1 ('!N65:O65,'5a. Assessment archetype A1 ('!Q65:R65,'5a. Assessment archetype A1 ('!T65:W65,'5a. Assessment archetype A1 ('!Y65:AB65)</f>
        <v>3</v>
      </c>
      <c r="D43" s="198">
        <f>MEDIAN('5b. Assessment archetype A2 ('!D65:F65,'5b. Assessment archetype A2 ('!H65:J65,'5b. Assessment archetype A2 ('!L65:M65,'5b. Assessment archetype A2 ('!O65:P65,'5b. Assessment archetype A2 ('!R65:S65,'5b. Assessment archetype A2 ('!U65:V65,'5b. Assessment archetype A2 ('!X65)</f>
        <v>3</v>
      </c>
      <c r="E43" s="198">
        <f>MEDIAN('5c. Assessment archetype A3 ('!D65:E65,'5c. Assessment archetype A3 ('!G65:I65,'5c. Assessment archetype A3 ('!K65:M65,'5c. Assessment archetype A3 ('!O65:P65,'5c. Assessment archetype A3 ('!R65:S65,'5c. Assessment archetype A3 ('!U65:W65,'5c. Assessment archetype A3 ('!Y65:Z65)</f>
        <v>2</v>
      </c>
      <c r="F43" s="198">
        <f>MEDIAN('5d. Assessment archetype A4 ('!D65:E65,'5d. Assessment archetype A4 ('!G65:I65,'5d. Assessment archetype A4 ('!K65:L65,'5d. Assessment archetype A4 ('!N65,'5d. Assessment archetype A4 ('!P65,'5d. Assessment archetype A4 ('!R65,'5d. Assessment archetype A4 ('!T65)</f>
        <v>2.5</v>
      </c>
      <c r="G43" s="199">
        <f>MEDIAN('5a. Assessment archetype A1 ('!D65:F65,'5a. Assessment archetype A1 ('!H65:I65,'5a. Assessment archetype A1 ('!K65:L65,'5a. Assessment archetype A1 ('!N65:O65,'5a. Assessment archetype A1 ('!Q65:R65,'5a. Assessment archetype A1 ('!T65:W65,'5a. Assessment archetype A1 ('!Y65:AB65,'5b. Assessment archetype A2 ('!D65:F65,'5b. Assessment archetype A2 ('!H65:J65,'5b. Assessment archetype A2 ('!L65:M65,'5b. Assessment archetype A2 ('!O65:P65,'5b. Assessment archetype A2 ('!R65:S65,'5b. Assessment archetype A2 ('!U65:V65,'5b. Assessment archetype A2 ('!X65,'5c. Assessment archetype A3 ('!D65:E65,'5c. Assessment archetype A3 ('!G65:I65,'5c. Assessment archetype A3 ('!K65:M65,'5c. Assessment archetype A3 ('!O65:P65,'5c. Assessment archetype A3 ('!R65:S65,'5c. Assessment archetype A3 ('!U65:W65,'5c. Assessment archetype A3 ('!Y65:Z65,'5d. Assessment archetype A4 ('!D65:E65,'5d. Assessment archetype A4 ('!G65:I65,'5d. Assessment archetype A4 ('!K65:L65,'5d. Assessment archetype A4 ('!N65,'5d. Assessment archetype A4 ('!P65,'5d. Assessment archetype A4 ('!R65,'5d. Assessment archetype A4 ('!T65)</f>
        <v>2</v>
      </c>
      <c r="H43" s="289">
        <f>MEDIAN('5a. Assessment archetype A1 ('!D65:F67,'5a. Assessment archetype A1 ('!H65:I67,'5a. Assessment archetype A1 ('!K65:L67,'5a. Assessment archetype A1 ('!N65:O67,'5a. Assessment archetype A1 ('!Q65:R67,'5a. Assessment archetype A1 ('!T65:W67,'5a. Assessment archetype A1 ('!Y65:AB67,'5b. Assessment archetype A2 ('!D65:F67,'5b. Assessment archetype A2 ('!H65:J67,'5b. Assessment archetype A2 ('!L65:M67,'5b. Assessment archetype A2 ('!O65:P67,'5b. Assessment archetype A2 ('!R65:S67,'5b. Assessment archetype A2 ('!U65:V67,'5b. Assessment archetype A2 ('!X65:X67,'5c. Assessment archetype A3 ('!D65:E67,'5c. Assessment archetype A3 ('!G65:I67,'5c. Assessment archetype A3 ('!K65:M67,'5c. Assessment archetype A3 ('!O65:P67,'5c. Assessment archetype A3 ('!R65:S67,'5c. Assessment archetype A3 ('!U65:W67,'5c. Assessment archetype A3 ('!Y65:Z67,'5d. Assessment archetype A4 ('!D65:E67,'5d. Assessment archetype A4 ('!G65:I67,'5d. Assessment archetype A4 ('!K65:L67,'5d. Assessment archetype A4 ('!N65:N67,'5d. Assessment archetype A4 ('!P65:P67,'5d. Assessment archetype A4 ('!R65:R67,'5d. Assessment archetype A4 ('!T65:T67)</f>
        <v>2</v>
      </c>
      <c r="I43" s="113"/>
      <c r="J43" s="197">
        <f>'5a. Assessment archetype A1 ('!AD65</f>
        <v>46</v>
      </c>
      <c r="K43" s="198">
        <f>'5b. Assessment archetype A2 ('!Z65</f>
        <v>37</v>
      </c>
      <c r="L43" s="198">
        <f>'5c. Assessment archetype A3 ('!AB65</f>
        <v>35</v>
      </c>
      <c r="M43" s="198">
        <f>'5d. Assessment archetype A4 ('!V65</f>
        <v>20</v>
      </c>
      <c r="N43" s="199">
        <f>SUM(J43:M43)</f>
        <v>138</v>
      </c>
      <c r="O43" s="198">
        <f>N43*100/$N$52</f>
        <v>5.17241379310345</v>
      </c>
      <c r="P43" s="200">
        <f>(SUM(N43:N45)*100/$N$52)</f>
        <v>14.3178410794603</v>
      </c>
      <c r="Q43" s="276"/>
      <c r="R43" s="197">
        <f>MEDIAN('5a. Assessment archetype A1 ('!D65:F65,'5b. Assessment archetype A2 ('!D65:F65,'5c. Assessment archetype A3 ('!D65:E65,'5d. Assessment archetype A4 ('!D65:E65)</f>
        <v>1.5</v>
      </c>
      <c r="S43" s="198">
        <f>MEDIAN('5a. Assessment archetype A1 ('!H65:I65,'5b. Assessment archetype A2 ('!H65:J65,'5c. Assessment archetype A3 ('!G65:I65,'5d. Assessment archetype A4 ('!G65:I65)</f>
        <v>3</v>
      </c>
      <c r="T43" s="198">
        <f>MEDIAN('5a. Assessment archetype A1 ('!K65:L65,'5b. Assessment archetype A2 ('!L65:M65,'5c. Assessment archetype A3 ('!K65:M65,'5d. Assessment archetype A4 ('!K65:L65)</f>
        <v>2</v>
      </c>
      <c r="U43" s="198">
        <f>MEDIAN('5a. Assessment archetype A1 ('!N65:O65,'5b. Assessment archetype A2 ('!O65:P65,'5c. Assessment archetype A3 ('!O65:P65,'5d. Assessment archetype A4 ('!N65)</f>
        <v>2</v>
      </c>
      <c r="V43" s="198">
        <f>MEDIAN('5a. Assessment archetype A1 ('!Q65:R65,'5b. Assessment archetype A2 ('!R65:S65,'5c. Assessment archetype A3 ('!R65:S65,'5d. Assessment archetype A4 ('!P65)</f>
        <v>2</v>
      </c>
      <c r="W43" s="198">
        <f>MEDIAN('5a. Assessment archetype A1 ('!T65:W65,'5b. Assessment archetype A2 ('!U65:V65,'5c. Assessment archetype A3 ('!U65:W65,'5d. Assessment archetype A4 ('!R65)</f>
        <v>3</v>
      </c>
      <c r="X43" s="198">
        <f>MEDIAN('5a. Assessment archetype A1 ('!Y65:AB65,'5b. Assessment archetype A2 ('!X65,'5c. Assessment archetype A3 ('!Y65,'5d. Assessment archetype A4 ('!T65)</f>
        <v>3</v>
      </c>
      <c r="Y43" s="199">
        <f>MEDIAN('5a. Assessment archetype A1 ('!D65:F65,'5a. Assessment archetype A1 ('!H65:I65,'5a. Assessment archetype A1 ('!K65:L65,'5a. Assessment archetype A1 ('!N65:O65,'5a. Assessment archetype A1 ('!Q65:R65,'5a. Assessment archetype A1 ('!T65:W65,'5a. Assessment archetype A1 ('!Y65:AB65,'5b. Assessment archetype A2 ('!D65:F65,'5b. Assessment archetype A2 ('!H65:J65,'5b. Assessment archetype A2 ('!L65:M65,'5b. Assessment archetype A2 ('!O65:P65,'5b. Assessment archetype A2 ('!R65:S65,'5b. Assessment archetype A2 ('!U65:V65,'5b. Assessment archetype A2 ('!X65,'5c. Assessment archetype A3 ('!D65:E65,'5c. Assessment archetype A3 ('!G65:I65,'5c. Assessment archetype A3 ('!K65:M65,'5c. Assessment archetype A3 ('!O65:P65,'5c. Assessment archetype A3 ('!R65:S65,'5c. Assessment archetype A3 ('!U65:W65,'5c. Assessment archetype A3 ('!Y65:Z65,'5d. Assessment archetype A4 ('!D65:E65,'5d. Assessment archetype A4 ('!G65:I65,'5d. Assessment archetype A4 ('!K65:L65,'5d. Assessment archetype A4 ('!N65,'5d. Assessment archetype A4 ('!P65,'5d. Assessment archetype A4 ('!R65,'5d. Assessment archetype A4 ('!T65)</f>
        <v>2</v>
      </c>
      <c r="Z43" s="289">
        <f>H43</f>
        <v>2</v>
      </c>
      <c r="AA43" s="116"/>
      <c r="AB43" s="197">
        <v>17</v>
      </c>
      <c r="AC43" s="198">
        <v>29</v>
      </c>
      <c r="AD43" s="198">
        <f>SUM('5a. Assessment archetype A1 ('!K65:L65,'5b. Assessment archetype A2 ('!L65:M65,'5c. Assessment archetype A3 ('!K65:M65,'5d. Assessment archetype A4 ('!K65:L65)</f>
        <v>17</v>
      </c>
      <c r="AE43" s="198">
        <f>SUM('5a. Assessment archetype A1 ('!N65:O65,'5b. Assessment archetype A2 ('!O65:P65,'5c. Assessment archetype A3 ('!O65:P65,'5d. Assessment archetype A4 ('!N65)</f>
        <v>15</v>
      </c>
      <c r="AF43" s="198">
        <f>SUM('5a. Assessment archetype A1 ('!Q65:R65,'5b. Assessment archetype A2 ('!R65:S65,'5c. Assessment archetype A3 ('!R65:S65,'5d. Assessment archetype A4 ('!P65)</f>
        <v>15</v>
      </c>
      <c r="AG43" s="198">
        <f>SUM('5a. Assessment archetype A1 ('!T65:W65,'5b. Assessment archetype A2 ('!U65:V65,'5c. Assessment archetype A3 ('!U65:W65,'5d. Assessment archetype A4 ('!R65)</f>
        <v>27</v>
      </c>
      <c r="AH43" s="198">
        <f>SUM('5a. Assessment archetype A1 ('!Y65:AB65,'5b. Assessment archetype A2 ('!X65,'5c. Assessment archetype A3 ('!Y65:Z65,'5d. Assessment archetype A4 ('!T65)</f>
        <v>18</v>
      </c>
      <c r="AI43" s="199">
        <f>SUM(AB43:AH43)</f>
        <v>138</v>
      </c>
      <c r="AJ43" s="198">
        <f>AI43*100/$AI$52</f>
        <v>5.17241379310345</v>
      </c>
      <c r="AK43" s="200">
        <f>(SUM(AI43:AI45)*100/$AI$52)</f>
        <v>14.3178410794603</v>
      </c>
      <c r="AL43" s="278"/>
      <c r="AM43" s="92"/>
      <c r="AN43" s="92"/>
      <c r="AO43" s="92"/>
      <c r="AP43" s="92"/>
      <c r="AQ43" s="92"/>
      <c r="AR43" s="92"/>
      <c r="AS43" s="92"/>
      <c r="AT43" s="92"/>
      <c r="AU43" s="92"/>
      <c r="AV43" s="92"/>
    </row>
    <row r="44" ht="26.55" customHeight="1">
      <c r="A44" s="152"/>
      <c r="B44" t="s" s="192">
        <v>140</v>
      </c>
      <c r="C44" s="197">
        <f>MEDIAN('5a. Assessment archetype A1 ('!D66:F66,'5a. Assessment archetype A1 ('!H66:I66,'5a. Assessment archetype A1 ('!K66:L66,'5a. Assessment archetype A1 ('!N66:O66,'5a. Assessment archetype A1 ('!Q66:R66,'5a. Assessment archetype A1 ('!T66:W66,'5a. Assessment archetype A1 ('!Y66:AB66)</f>
        <v>2</v>
      </c>
      <c r="D44" s="198">
        <f>MEDIAN('5b. Assessment archetype A2 ('!D66:F66,'5b. Assessment archetype A2 ('!H66:J66,'5b. Assessment archetype A2 ('!L66:M66,'5b. Assessment archetype A2 ('!O66:P66,'5b. Assessment archetype A2 ('!R66:S66,'5b. Assessment archetype A2 ('!U66:V66,'5b. Assessment archetype A2 ('!X66)</f>
        <v>2</v>
      </c>
      <c r="E44" s="198">
        <f>MEDIAN('5c. Assessment archetype A3 ('!D66:E66,'5c. Assessment archetype A3 ('!G66:I66,'5c. Assessment archetype A3 ('!K66:M66,'5c. Assessment archetype A3 ('!O66:P66,'5c. Assessment archetype A3 ('!R66:S66,'5c. Assessment archetype A3 ('!U66:W66,'5c. Assessment archetype A3 ('!Y66:Z66)</f>
        <v>2</v>
      </c>
      <c r="F44" s="198">
        <f>MEDIAN('5d. Assessment archetype A4 ('!D66:E66,'5d. Assessment archetype A4 ('!G66:I66,'5d. Assessment archetype A4 ('!K66:L66,'5d. Assessment archetype A4 ('!N66,'5d. Assessment archetype A4 ('!P66,'5d. Assessment archetype A4 ('!R66,'5d. Assessment archetype A4 ('!T66)</f>
        <v>2</v>
      </c>
      <c r="G44" s="199">
        <f>MEDIAN('5a. Assessment archetype A1 ('!D66:F66,'5a. Assessment archetype A1 ('!H66:I66,'5a. Assessment archetype A1 ('!K66:L66,'5a. Assessment archetype A1 ('!N66:O66,'5a. Assessment archetype A1 ('!Q66:R66,'5a. Assessment archetype A1 ('!T66:W66,'5a. Assessment archetype A1 ('!Y66:AB66,'5b. Assessment archetype A2 ('!D66:F66,'5b. Assessment archetype A2 ('!H66:J66,'5b. Assessment archetype A2 ('!L66:M66,'5b. Assessment archetype A2 ('!O66:P66,'5b. Assessment archetype A2 ('!R66:S66,'5b. Assessment archetype A2 ('!U66:V66,'5b. Assessment archetype A2 ('!X66,'5c. Assessment archetype A3 ('!D66:E66,'5c. Assessment archetype A3 ('!G66:I66,'5c. Assessment archetype A3 ('!K66:M66,'5c. Assessment archetype A3 ('!O66:P66,'5c. Assessment archetype A3 ('!R66:S66,'5c. Assessment archetype A3 ('!U66:W66,'5c. Assessment archetype A3 ('!Y66:Z66,'5d. Assessment archetype A4 ('!D66:E66,'5d. Assessment archetype A4 ('!G66:I66,'5d. Assessment archetype A4 ('!K66:L66,'5d. Assessment archetype A4 ('!N66,'5d. Assessment archetype A4 ('!P66,'5d. Assessment archetype A4 ('!R66,'5d. Assessment archetype A4 ('!T66)</f>
        <v>2</v>
      </c>
      <c r="H44" s="153"/>
      <c r="I44" s="113"/>
      <c r="J44" s="197">
        <f>'5a. Assessment archetype A1 ('!AD66</f>
        <v>41</v>
      </c>
      <c r="K44" s="198">
        <f>'5b. Assessment archetype A2 ('!Z66</f>
        <v>33</v>
      </c>
      <c r="L44" s="198">
        <f>'5c. Assessment archetype A3 ('!AB66</f>
        <v>35</v>
      </c>
      <c r="M44" s="198">
        <f>'5d. Assessment archetype A4 ('!V66</f>
        <v>20</v>
      </c>
      <c r="N44" s="199">
        <f>SUM(J44:M44)</f>
        <v>129</v>
      </c>
      <c r="O44" s="198">
        <f>N44*100/$N$52</f>
        <v>4.83508245877061</v>
      </c>
      <c r="P44" s="153"/>
      <c r="Q44" s="276"/>
      <c r="R44" s="197">
        <f>MEDIAN('5a. Assessment archetype A1 ('!D66:F66,'5b. Assessment archetype A2 ('!D66:F66,'5c. Assessment archetype A3 ('!D66:E66,'5d. Assessment archetype A4 ('!D66:E66)</f>
        <v>1.5</v>
      </c>
      <c r="S44" s="198">
        <f>MEDIAN('5a. Assessment archetype A1 ('!H66:I66,'5b. Assessment archetype A2 ('!H66:J66,'5c. Assessment archetype A3 ('!G66:I66,'5d. Assessment archetype A4 ('!G66:I66)</f>
        <v>1</v>
      </c>
      <c r="T44" s="198">
        <f>MEDIAN('5a. Assessment archetype A1 ('!K66:L66,'5b. Assessment archetype A2 ('!L66:M66,'5c. Assessment archetype A3 ('!K66:M66,'5d. Assessment archetype A4 ('!K66:L66)</f>
        <v>3</v>
      </c>
      <c r="U44" s="198">
        <f>MEDIAN('5a. Assessment archetype A1 ('!N66:O66,'5b. Assessment archetype A2 ('!O66:P66,'5c. Assessment archetype A3 ('!O66:P66,'5d. Assessment archetype A4 ('!N66)</f>
        <v>2</v>
      </c>
      <c r="V44" s="198">
        <f>MEDIAN('5a. Assessment archetype A1 ('!Q66:R66,'5b. Assessment archetype A2 ('!R66:S66,'5c. Assessment archetype A3 ('!R66:S66,'5d. Assessment archetype A4 ('!P66)</f>
        <v>3</v>
      </c>
      <c r="W44" s="198">
        <f>MEDIAN('5a. Assessment archetype A1 ('!T66:W66,'5b. Assessment archetype A2 ('!U66:V66,'5c. Assessment archetype A3 ('!U66:W66,'5d. Assessment archetype A4 ('!R66)</f>
        <v>2</v>
      </c>
      <c r="X44" s="198">
        <f>MEDIAN('5a. Assessment archetype A1 ('!Y66:AB66,'5b. Assessment archetype A2 ('!X66,'5c. Assessment archetype A3 ('!Y66,'5d. Assessment archetype A4 ('!T66)</f>
        <v>2</v>
      </c>
      <c r="Y44" s="199">
        <f>MEDIAN('5a. Assessment archetype A1 ('!D66:F66,'5a. Assessment archetype A1 ('!H66:I66,'5a. Assessment archetype A1 ('!K66:L66,'5a. Assessment archetype A1 ('!N66:O66,'5a. Assessment archetype A1 ('!Q66:R66,'5a. Assessment archetype A1 ('!T66:W66,'5a. Assessment archetype A1 ('!Y66:AB66,'5b. Assessment archetype A2 ('!D66:F66,'5b. Assessment archetype A2 ('!H66:J66,'5b. Assessment archetype A2 ('!L66:M66,'5b. Assessment archetype A2 ('!O66:P66,'5b. Assessment archetype A2 ('!R66:S66,'5b. Assessment archetype A2 ('!U66:V66,'5b. Assessment archetype A2 ('!X66,'5c. Assessment archetype A3 ('!D66:E66,'5c. Assessment archetype A3 ('!G66:I66,'5c. Assessment archetype A3 ('!K66:M66,'5c. Assessment archetype A3 ('!O66:P66,'5c. Assessment archetype A3 ('!R66:S66,'5c. Assessment archetype A3 ('!U66:W66,'5c. Assessment archetype A3 ('!Y66:Z66,'5d. Assessment archetype A4 ('!D66:E66,'5d. Assessment archetype A4 ('!G66:I66,'5d. Assessment archetype A4 ('!K66:L66,'5d. Assessment archetype A4 ('!N66,'5d. Assessment archetype A4 ('!P66,'5d. Assessment archetype A4 ('!R66,'5d. Assessment archetype A4 ('!T66)</f>
        <v>2</v>
      </c>
      <c r="Z44" s="153"/>
      <c r="AA44" s="116"/>
      <c r="AB44" s="197">
        <v>16</v>
      </c>
      <c r="AC44" s="198">
        <v>20</v>
      </c>
      <c r="AD44" s="198">
        <f>SUM('5a. Assessment archetype A1 ('!K66:L66,'5b. Assessment archetype A2 ('!L66:M66,'5c. Assessment archetype A3 ('!K66:M66,'5d. Assessment archetype A4 ('!K66:L66)</f>
        <v>23</v>
      </c>
      <c r="AE44" s="198">
        <f>SUM('5a. Assessment archetype A1 ('!N66:O66,'5b. Assessment archetype A2 ('!O66:P66,'5c. Assessment archetype A3 ('!O66:P66,'5d. Assessment archetype A4 ('!N66)</f>
        <v>14</v>
      </c>
      <c r="AF44" s="198">
        <f>SUM('5a. Assessment archetype A1 ('!Q66:R66,'5b. Assessment archetype A2 ('!R66:S66,'5c. Assessment archetype A3 ('!R66:S66,'5d. Assessment archetype A4 ('!P66)</f>
        <v>20</v>
      </c>
      <c r="AG44" s="198">
        <f>SUM('5a. Assessment archetype A1 ('!T66:W66,'5b. Assessment archetype A2 ('!U66:V66,'5c. Assessment archetype A3 ('!U66:W66,'5d. Assessment archetype A4 ('!R66)</f>
        <v>19</v>
      </c>
      <c r="AH44" s="198">
        <f>SUM('5a. Assessment archetype A1 ('!Y66:AB66,'5b. Assessment archetype A2 ('!X66,'5c. Assessment archetype A3 ('!Y66:Z66,'5d. Assessment archetype A4 ('!T66)</f>
        <v>17</v>
      </c>
      <c r="AI44" s="199">
        <f>SUM(AB44:AH44)</f>
        <v>129</v>
      </c>
      <c r="AJ44" s="198">
        <f>AI44*100/$AI$52</f>
        <v>4.83508245877061</v>
      </c>
      <c r="AK44" s="153"/>
      <c r="AL44" s="278"/>
      <c r="AM44" s="92"/>
      <c r="AN44" s="92"/>
      <c r="AO44" s="92"/>
      <c r="AP44" s="92"/>
      <c r="AQ44" s="92"/>
      <c r="AR44" s="92"/>
      <c r="AS44" s="92"/>
      <c r="AT44" s="92"/>
      <c r="AU44" s="92"/>
      <c r="AV44" s="92"/>
    </row>
    <row r="45" ht="39.55" customHeight="1">
      <c r="A45" s="156"/>
      <c r="B45" t="s" s="192">
        <v>142</v>
      </c>
      <c r="C45" s="197">
        <f>MEDIAN('5a. Assessment archetype A1 ('!D67:F67,'5a. Assessment archetype A1 ('!H67:I67,'5a. Assessment archetype A1 ('!K67:L67,'5a. Assessment archetype A1 ('!N67:O67,'5a. Assessment archetype A1 ('!Q67:R67,'5a. Assessment archetype A1 ('!T67:W67,'5a. Assessment archetype A1 ('!Y67:AB67)</f>
        <v>2</v>
      </c>
      <c r="D45" s="198">
        <f>MEDIAN('5b. Assessment archetype A2 ('!D67:F67,'5b. Assessment archetype A2 ('!H67:J67,'5b. Assessment archetype A2 ('!L67:M67,'5b. Assessment archetype A2 ('!O67:P67,'5b. Assessment archetype A2 ('!R67:S67,'5b. Assessment archetype A2 ('!U67:V67,'5b. Assessment archetype A2 ('!X67)</f>
        <v>1</v>
      </c>
      <c r="E45" s="198">
        <f>MEDIAN('5c. Assessment archetype A3 ('!D67:E67,'5c. Assessment archetype A3 ('!G67:I67,'5c. Assessment archetype A3 ('!K67:M67,'5c. Assessment archetype A3 ('!O67:P67,'5c. Assessment archetype A3 ('!R67:S67,'5c. Assessment archetype A3 ('!U67:W67,'5c. Assessment archetype A3 ('!Y67:Z67)</f>
        <v>2</v>
      </c>
      <c r="F45" s="198">
        <f>MEDIAN('5d. Assessment archetype A4 ('!D67:E67,'5d. Assessment archetype A4 ('!G67:I67,'5d. Assessment archetype A4 ('!K67:L67,'5d. Assessment archetype A4 ('!N67,'5d. Assessment archetype A4 ('!P67,'5d. Assessment archetype A4 ('!R67,'5d. Assessment archetype A4 ('!T67)</f>
        <v>2</v>
      </c>
      <c r="G45" s="199">
        <f>MEDIAN('5a. Assessment archetype A1 ('!D67:F67,'5a. Assessment archetype A1 ('!H67:I67,'5a. Assessment archetype A1 ('!K67:L67,'5a. Assessment archetype A1 ('!N67:O67,'5a. Assessment archetype A1 ('!Q67:R67,'5a. Assessment archetype A1 ('!T67:W67,'5a. Assessment archetype A1 ('!Y67:AB67,'5b. Assessment archetype A2 ('!D67:F67,'5b. Assessment archetype A2 ('!H67:J67,'5b. Assessment archetype A2 ('!L67:M67,'5b. Assessment archetype A2 ('!O67:P67,'5b. Assessment archetype A2 ('!R67:S67,'5b. Assessment archetype A2 ('!U67:V67,'5b. Assessment archetype A2 ('!X67,'5c. Assessment archetype A3 ('!D67:E67,'5c. Assessment archetype A3 ('!G67:I67,'5c. Assessment archetype A3 ('!K67:M67,'5c. Assessment archetype A3 ('!O67:P67,'5c. Assessment archetype A3 ('!R67:S67,'5c. Assessment archetype A3 ('!U67:W67,'5c. Assessment archetype A3 ('!Y67:Z67,'5d. Assessment archetype A4 ('!D67:E67,'5d. Assessment archetype A4 ('!G67:I67,'5d. Assessment archetype A4 ('!K67:L67,'5d. Assessment archetype A4 ('!N67,'5d. Assessment archetype A4 ('!P67,'5d. Assessment archetype A4 ('!R67,'5d. Assessment archetype A4 ('!T67)</f>
        <v>2</v>
      </c>
      <c r="H45" s="157"/>
      <c r="I45" s="113"/>
      <c r="J45" s="197">
        <f>'5a. Assessment archetype A1 ('!AD67</f>
        <v>38</v>
      </c>
      <c r="K45" s="198">
        <f>'5b. Assessment archetype A2 ('!Z67</f>
        <v>25</v>
      </c>
      <c r="L45" s="198">
        <f>'5c. Assessment archetype A3 ('!AB67</f>
        <v>31</v>
      </c>
      <c r="M45" s="198">
        <f>'5d. Assessment archetype A4 ('!V67</f>
        <v>21</v>
      </c>
      <c r="N45" s="199">
        <f>SUM(J45:M45)</f>
        <v>115</v>
      </c>
      <c r="O45" s="198">
        <f>N45*100/$N$52</f>
        <v>4.31034482758621</v>
      </c>
      <c r="P45" s="157"/>
      <c r="Q45" s="276"/>
      <c r="R45" s="197">
        <f>MEDIAN('5a. Assessment archetype A1 ('!D67:F67,'5b. Assessment archetype A2 ('!D67:F67,'5c. Assessment archetype A3 ('!D67:E67,'5d. Assessment archetype A4 ('!D67:E67)</f>
        <v>1</v>
      </c>
      <c r="S45" s="198">
        <f>MEDIAN('5a. Assessment archetype A1 ('!H67:I67,'5b. Assessment archetype A2 ('!H67:J67,'5c. Assessment archetype A3 ('!G67:I67,'5d. Assessment archetype A4 ('!G67:I67)</f>
        <v>2</v>
      </c>
      <c r="T45" s="198">
        <f>MEDIAN('5a. Assessment archetype A1 ('!K67:L67,'5b. Assessment archetype A2 ('!L67:M67,'5c. Assessment archetype A3 ('!K67:M67,'5d. Assessment archetype A4 ('!K67:L67)</f>
        <v>2</v>
      </c>
      <c r="U45" s="198">
        <f>MEDIAN('5a. Assessment archetype A1 ('!N67:O67,'5b. Assessment archetype A2 ('!O67:P67,'5c. Assessment archetype A3 ('!O67:P67,'5d. Assessment archetype A4 ('!N67)</f>
        <v>1</v>
      </c>
      <c r="V45" s="198">
        <f>MEDIAN('5a. Assessment archetype A1 ('!Q67:R67,'5b. Assessment archetype A2 ('!R67:S67,'5c. Assessment archetype A3 ('!R67:S67,'5d. Assessment archetype A4 ('!P67)</f>
        <v>3</v>
      </c>
      <c r="W45" s="198">
        <f>MEDIAN('5a. Assessment archetype A1 ('!T67:W67,'5b. Assessment archetype A2 ('!U67:V67,'5c. Assessment archetype A3 ('!U67:W67,'5d. Assessment archetype A4 ('!R67)</f>
        <v>2</v>
      </c>
      <c r="X45" s="198">
        <f>MEDIAN('5a. Assessment archetype A1 ('!Y67:AB67,'5b. Assessment archetype A2 ('!X67,'5c. Assessment archetype A3 ('!Y67,'5d. Assessment archetype A4 ('!T67)</f>
        <v>1</v>
      </c>
      <c r="Y45" s="199">
        <f>MEDIAN('5a. Assessment archetype A1 ('!D67:F67,'5a. Assessment archetype A1 ('!H67:I67,'5a. Assessment archetype A1 ('!K67:L67,'5a. Assessment archetype A1 ('!N67:O67,'5a. Assessment archetype A1 ('!Q67:R67,'5a. Assessment archetype A1 ('!T67:W67,'5a. Assessment archetype A1 ('!Y67:AB67,'5b. Assessment archetype A2 ('!D67:F67,'5b. Assessment archetype A2 ('!H67:J67,'5b. Assessment archetype A2 ('!L67:M67,'5b. Assessment archetype A2 ('!O67:P67,'5b. Assessment archetype A2 ('!R67:S67,'5b. Assessment archetype A2 ('!U67:V67,'5b. Assessment archetype A2 ('!X67,'5c. Assessment archetype A3 ('!D67:E67,'5c. Assessment archetype A3 ('!G67:I67,'5c. Assessment archetype A3 ('!K67:M67,'5c. Assessment archetype A3 ('!O67:P67,'5c. Assessment archetype A3 ('!R67:S67,'5c. Assessment archetype A3 ('!U67:W67,'5c. Assessment archetype A3 ('!Y67:Z67,'5d. Assessment archetype A4 ('!D67:E67,'5d. Assessment archetype A4 ('!G67:I67,'5d. Assessment archetype A4 ('!K67:L67,'5d. Assessment archetype A4 ('!N67,'5d. Assessment archetype A4 ('!P67,'5d. Assessment archetype A4 ('!R67,'5d. Assessment archetype A4 ('!T67)</f>
        <v>2</v>
      </c>
      <c r="Z45" s="157"/>
      <c r="AA45" s="116"/>
      <c r="AB45" s="197">
        <v>16</v>
      </c>
      <c r="AC45" s="198">
        <v>20</v>
      </c>
      <c r="AD45" s="198">
        <f>SUM('5a. Assessment archetype A1 ('!K67:L67,'5b. Assessment archetype A2 ('!L67:M67,'5c. Assessment archetype A3 ('!K67:M67,'5d. Assessment archetype A4 ('!K67:L67)</f>
        <v>19</v>
      </c>
      <c r="AE45" s="198">
        <f>SUM('5a. Assessment archetype A1 ('!N67:O67,'5b. Assessment archetype A2 ('!O67:P67,'5c. Assessment archetype A3 ('!O67:P67,'5d. Assessment archetype A4 ('!N67)</f>
        <v>10</v>
      </c>
      <c r="AF45" s="198">
        <f>SUM('5a. Assessment archetype A1 ('!Q67:R67,'5b. Assessment archetype A2 ('!R67:S67,'5c. Assessment archetype A3 ('!R67:S67,'5d. Assessment archetype A4 ('!P67)</f>
        <v>18</v>
      </c>
      <c r="AG45" s="198">
        <f>SUM('5a. Assessment archetype A1 ('!T67:W67,'5b. Assessment archetype A2 ('!U67:V67,'5c. Assessment archetype A3 ('!U67:W67,'5d. Assessment archetype A4 ('!R67)</f>
        <v>20</v>
      </c>
      <c r="AH45" s="198">
        <f>SUM('5a. Assessment archetype A1 ('!Y67:AB67,'5b. Assessment archetype A2 ('!X67,'5c. Assessment archetype A3 ('!Y67:Z67,'5d. Assessment archetype A4 ('!T67)</f>
        <v>12</v>
      </c>
      <c r="AI45" s="199">
        <f>SUM(AB45:AH45)</f>
        <v>115</v>
      </c>
      <c r="AJ45" s="198">
        <f>AI45*100/$AI$52</f>
        <v>4.31034482758621</v>
      </c>
      <c r="AK45" s="157"/>
      <c r="AL45" s="278"/>
      <c r="AM45" s="92"/>
      <c r="AN45" s="92"/>
      <c r="AO45" s="92"/>
      <c r="AP45" s="92"/>
      <c r="AQ45" s="92"/>
      <c r="AR45" s="92"/>
      <c r="AS45" s="92"/>
      <c r="AT45" s="92"/>
      <c r="AU45" s="92"/>
      <c r="AV45" s="92"/>
    </row>
    <row r="46" ht="13.55" customHeight="1">
      <c r="A46" t="s" s="207">
        <v>144</v>
      </c>
      <c r="B46" t="s" s="208">
        <v>145</v>
      </c>
      <c r="C46" s="213">
        <f>MEDIAN('5a. Assessment archetype A1 ('!D68:F68,'5a. Assessment archetype A1 ('!H68:I68,'5a. Assessment archetype A1 ('!K68:L68,'5a. Assessment archetype A1 ('!N68:O68,'5a. Assessment archetype A1 ('!Q68:R68,'5a. Assessment archetype A1 ('!T68:W68,'5a. Assessment archetype A1 ('!Y68:AB68)</f>
        <v>2</v>
      </c>
      <c r="D46" s="214">
        <f>MEDIAN('5b. Assessment archetype A2 ('!D68:F68,'5b. Assessment archetype A2 ('!H68:J68,'5b. Assessment archetype A2 ('!L68:M68,'5b. Assessment archetype A2 ('!O68:P68,'5b. Assessment archetype A2 ('!R68:S68,'5b. Assessment archetype A2 ('!U68:V68,'5b. Assessment archetype A2 ('!X68)</f>
        <v>2</v>
      </c>
      <c r="E46" s="214">
        <f>MEDIAN('5c. Assessment archetype A3 ('!D68:E68,'5c. Assessment archetype A3 ('!G68:I68,'5c. Assessment archetype A3 ('!K68:M68,'5c. Assessment archetype A3 ('!O68:P68,'5c. Assessment archetype A3 ('!R68:S68,'5c. Assessment archetype A3 ('!U68:W68,'5c. Assessment archetype A3 ('!Y68:Z68)</f>
        <v>2</v>
      </c>
      <c r="F46" s="214">
        <f>MEDIAN('5d. Assessment archetype A4 ('!D68:E68,'5d. Assessment archetype A4 ('!G68:I68,'5d. Assessment archetype A4 ('!K68:L68,'5d. Assessment archetype A4 ('!N68,'5d. Assessment archetype A4 ('!P68,'5d. Assessment archetype A4 ('!R68,'5d. Assessment archetype A4 ('!T68)</f>
        <v>2</v>
      </c>
      <c r="G46" s="215">
        <f>MEDIAN('5a. Assessment archetype A1 ('!D68:F68,'5a. Assessment archetype A1 ('!H68:I68,'5a. Assessment archetype A1 ('!K68:L68,'5a. Assessment archetype A1 ('!N68:O68,'5a. Assessment archetype A1 ('!Q68:R68,'5a. Assessment archetype A1 ('!T68:W68,'5a. Assessment archetype A1 ('!Y68:AB68,'5b. Assessment archetype A2 ('!D68:F68,'5b. Assessment archetype A2 ('!H68:J68,'5b. Assessment archetype A2 ('!L68:M68,'5b. Assessment archetype A2 ('!O68:P68,'5b. Assessment archetype A2 ('!R68:S68,'5b. Assessment archetype A2 ('!U68:V68,'5b. Assessment archetype A2 ('!X68,'5c. Assessment archetype A3 ('!D68:E68,'5c. Assessment archetype A3 ('!G68:I68,'5c. Assessment archetype A3 ('!K68:M68,'5c. Assessment archetype A3 ('!O68:P68,'5c. Assessment archetype A3 ('!R68:S68,'5c. Assessment archetype A3 ('!U68:W68,'5c. Assessment archetype A3 ('!Y68:Z68)</f>
        <v>2</v>
      </c>
      <c r="H46" s="290">
        <f>MEDIAN('5a. Assessment archetype A1 ('!D68:F70,'5a. Assessment archetype A1 ('!H68:I70,'5a. Assessment archetype A1 ('!K68:L70,'5a. Assessment archetype A1 ('!N68:O70,'5a. Assessment archetype A1 ('!Q68:R70,'5a. Assessment archetype A1 ('!T68:W70,'5a. Assessment archetype A1 ('!Y68:AB70,'5b. Assessment archetype A2 ('!D68:F70,'5b. Assessment archetype A2 ('!H68:J70,'5b. Assessment archetype A2 ('!L68:M70,'5b. Assessment archetype A2 ('!O68:P70,'5b. Assessment archetype A2 ('!R68:S70,'5b. Assessment archetype A2 ('!U68:V70,'5b. Assessment archetype A2 ('!X68:X70,'5c. Assessment archetype A3 ('!D68:E70,'5c. Assessment archetype A3 ('!G68:I70,'5c. Assessment archetype A3 ('!K68:M70,'5c. Assessment archetype A3 ('!O68:P70,'5c. Assessment archetype A3 ('!R68:S70,'5c. Assessment archetype A3 ('!U68:W70,'5c. Assessment archetype A3 ('!Y68:Z70,'5d. Assessment archetype A4 ('!D68:E70,'5d. Assessment archetype A4 ('!G68:I70,'5d. Assessment archetype A4 ('!K68:L70,'5d. Assessment archetype A4 ('!N68:N70,'5d. Assessment archetype A4 ('!P68:P70,'5d. Assessment archetype A4 ('!R68:R70,'5d. Assessment archetype A4 ('!T68:T70)</f>
        <v>2</v>
      </c>
      <c r="I46" s="113"/>
      <c r="J46" s="213">
        <f>'5a. Assessment archetype A1 ('!AD68</f>
        <v>39</v>
      </c>
      <c r="K46" s="214">
        <f>'5b. Assessment archetype A2 ('!Z68</f>
        <v>33</v>
      </c>
      <c r="L46" s="214">
        <f>'5c. Assessment archetype A3 ('!AB68</f>
        <v>30</v>
      </c>
      <c r="M46" s="214">
        <f>'5d. Assessment archetype A4 ('!V68</f>
        <v>21</v>
      </c>
      <c r="N46" s="215">
        <f>SUM(J46:M46)</f>
        <v>123</v>
      </c>
      <c r="O46" s="214">
        <f>N46*100/$N$52</f>
        <v>4.61019490254873</v>
      </c>
      <c r="P46" s="216">
        <f>(SUM(N46:N48)*100/$N$52)</f>
        <v>14.1304347826087</v>
      </c>
      <c r="Q46" s="276"/>
      <c r="R46" s="213">
        <f>MEDIAN('5a. Assessment archetype A1 ('!D68:F68,'5b. Assessment archetype A2 ('!D68:F68,'5c. Assessment archetype A3 ('!D68:E68,'5d. Assessment archetype A4 ('!D68:E68)</f>
        <v>1.5</v>
      </c>
      <c r="S46" s="214">
        <f>MEDIAN('5a. Assessment archetype A1 ('!H68:I68,'5b. Assessment archetype A2 ('!H68:J68,'5c. Assessment archetype A3 ('!G68:I68,'5d. Assessment archetype A4 ('!G68:I68)</f>
        <v>2</v>
      </c>
      <c r="T46" s="214">
        <f>MEDIAN('5a. Assessment archetype A1 ('!K68:L68,'5b. Assessment archetype A2 ('!L68:M68,'5c. Assessment archetype A3 ('!K68:M68,'5d. Assessment archetype A4 ('!K68:L68)</f>
        <v>2</v>
      </c>
      <c r="U46" s="214">
        <f>MEDIAN('5a. Assessment archetype A1 ('!N68:O68,'5b. Assessment archetype A2 ('!O68:P68,'5c. Assessment archetype A3 ('!O68:P68,'5d. Assessment archetype A4 ('!N68)</f>
        <v>2</v>
      </c>
      <c r="V46" s="214">
        <f>MEDIAN('5a. Assessment archetype A1 ('!Q68:R68,'5b. Assessment archetype A2 ('!R68:S68,'5c. Assessment archetype A3 ('!R68:S68,'5d. Assessment archetype A4 ('!P68)</f>
        <v>2</v>
      </c>
      <c r="W46" s="214">
        <f>MEDIAN('5a. Assessment archetype A1 ('!T68:W68,'5b. Assessment archetype A2 ('!U68:V68,'5c. Assessment archetype A3 ('!U68:W68,'5d. Assessment archetype A4 ('!R68)</f>
        <v>2</v>
      </c>
      <c r="X46" s="214">
        <f>MEDIAN('5a. Assessment archetype A1 ('!Y68:AB68,'5b. Assessment archetype A2 ('!X68,'5c. Assessment archetype A3 ('!Y68,'5d. Assessment archetype A4 ('!T68)</f>
        <v>2.5</v>
      </c>
      <c r="Y46" s="215">
        <f>MEDIAN('5a. Assessment archetype A1 ('!D68:F68,'5a. Assessment archetype A1 ('!H68:I68,'5a. Assessment archetype A1 ('!K68:L68,'5a. Assessment archetype A1 ('!N68:O68,'5a. Assessment archetype A1 ('!Q68:R68,'5a. Assessment archetype A1 ('!T68:W68,'5a. Assessment archetype A1 ('!Y68:AB68,'5b. Assessment archetype A2 ('!D68:F68,'5b. Assessment archetype A2 ('!H68:J68,'5b. Assessment archetype A2 ('!L68:M68,'5b. Assessment archetype A2 ('!O68:P68,'5b. Assessment archetype A2 ('!R68:S68,'5b. Assessment archetype A2 ('!U68:V68,'5b. Assessment archetype A2 ('!X68,'5c. Assessment archetype A3 ('!D68:E68,'5c. Assessment archetype A3 ('!G68:I68,'5c. Assessment archetype A3 ('!K68:M68,'5c. Assessment archetype A3 ('!O68:P68,'5c. Assessment archetype A3 ('!R68:S68,'5c. Assessment archetype A3 ('!U68:W68,'5c. Assessment archetype A3 ('!Y68:Z68,'5d. Assessment archetype A4 ('!D68:E68,'5d. Assessment archetype A4 ('!G68:I68,'5d. Assessment archetype A4 ('!K68:L68,'5d. Assessment archetype A4 ('!N68,'5d. Assessment archetype A4 ('!P68,'5d. Assessment archetype A4 ('!R68,'5d. Assessment archetype A4 ('!T68)</f>
        <v>2</v>
      </c>
      <c r="Z46" s="290">
        <f>H46</f>
        <v>2</v>
      </c>
      <c r="AA46" s="116"/>
      <c r="AB46" s="213">
        <v>17</v>
      </c>
      <c r="AC46" s="214">
        <v>21</v>
      </c>
      <c r="AD46" s="214">
        <f>SUM('5a. Assessment archetype A1 ('!K68:L68,'5b. Assessment archetype A2 ('!L68:M68,'5c. Assessment archetype A3 ('!K68:M68,'5d. Assessment archetype A4 ('!K68:L68)</f>
        <v>16</v>
      </c>
      <c r="AE46" s="214">
        <f>SUM('5a. Assessment archetype A1 ('!N68:O68,'5b. Assessment archetype A2 ('!O68:P68,'5c. Assessment archetype A3 ('!O68:P68,'5d. Assessment archetype A4 ('!N68)</f>
        <v>14</v>
      </c>
      <c r="AF46" s="214">
        <f>SUM('5a. Assessment archetype A1 ('!Q68:R68,'5b. Assessment archetype A2 ('!R68:S68,'5c. Assessment archetype A3 ('!R68:S68,'5d. Assessment archetype A4 ('!P68)</f>
        <v>15</v>
      </c>
      <c r="AG46" s="214">
        <f>SUM('5a. Assessment archetype A1 ('!T68:W68,'5b. Assessment archetype A2 ('!U68:V68,'5c. Assessment archetype A3 ('!U68:W68,'5d. Assessment archetype A4 ('!R68)</f>
        <v>22</v>
      </c>
      <c r="AH46" s="214">
        <f>SUM('5a. Assessment archetype A1 ('!Y68:AB68,'5b. Assessment archetype A2 ('!X68,'5c. Assessment archetype A3 ('!Y68:Z68,'5d. Assessment archetype A4 ('!T68)</f>
        <v>18</v>
      </c>
      <c r="AI46" s="215">
        <f>SUM(AB46:AH46)</f>
        <v>123</v>
      </c>
      <c r="AJ46" s="214">
        <f>AI46*100/$AI$52</f>
        <v>4.61019490254873</v>
      </c>
      <c r="AK46" s="216">
        <f>(SUM(AI46:AI48)*100/$AI$52)</f>
        <v>14.1304347826087</v>
      </c>
      <c r="AL46" s="278"/>
      <c r="AM46" s="92"/>
      <c r="AN46" s="92"/>
      <c r="AO46" s="92"/>
      <c r="AP46" s="92"/>
      <c r="AQ46" s="92"/>
      <c r="AR46" s="92"/>
      <c r="AS46" s="92"/>
      <c r="AT46" s="92"/>
      <c r="AU46" s="92"/>
      <c r="AV46" s="92"/>
    </row>
    <row r="47" ht="39.55" customHeight="1">
      <c r="A47" s="152"/>
      <c r="B47" t="s" s="217">
        <v>146</v>
      </c>
      <c r="C47" s="213">
        <f>MEDIAN('5a. Assessment archetype A1 ('!D69:F69,'5a. Assessment archetype A1 ('!H69:I69,'5a. Assessment archetype A1 ('!K69:L69,'5a. Assessment archetype A1 ('!N69:O69,'5a. Assessment archetype A1 ('!Q69:R69,'5a. Assessment archetype A1 ('!T69:W69,'5a. Assessment archetype A1 ('!Y69:AB69)</f>
        <v>2</v>
      </c>
      <c r="D47" s="214">
        <f>MEDIAN('5b. Assessment archetype A2 ('!D69:F69,'5b. Assessment archetype A2 ('!H69:J69,'5b. Assessment archetype A2 ('!L69:M69,'5b. Assessment archetype A2 ('!O69:P69,'5b. Assessment archetype A2 ('!R69:S69,'5b. Assessment archetype A2 ('!U69:V69,'5b. Assessment archetype A2 ('!X69)</f>
        <v>2</v>
      </c>
      <c r="E47" s="214">
        <f>MEDIAN('5c. Assessment archetype A3 ('!D69:E69,'5c. Assessment archetype A3 ('!G69:I69,'5c. Assessment archetype A3 ('!K69:M69,'5c. Assessment archetype A3 ('!O69:P69,'5c. Assessment archetype A3 ('!R69:S69,'5c. Assessment archetype A3 ('!U69:W69,'5c. Assessment archetype A3 ('!Y69:Z69)</f>
        <v>2</v>
      </c>
      <c r="F47" s="214">
        <f>MEDIAN('5d. Assessment archetype A4 ('!D69:E69,'5d. Assessment archetype A4 ('!G69:I69,'5d. Assessment archetype A4 ('!K69:L69,'5d. Assessment archetype A4 ('!N69,'5d. Assessment archetype A4 ('!P69,'5d. Assessment archetype A4 ('!R69,'5d. Assessment archetype A4 ('!T69)</f>
        <v>3</v>
      </c>
      <c r="G47" s="215">
        <f>MEDIAN('5a. Assessment archetype A1 ('!D69:F69,'5a. Assessment archetype A1 ('!H69:I69,'5a. Assessment archetype A1 ('!K69:L69,'5a. Assessment archetype A1 ('!N69:O69,'5a. Assessment archetype A1 ('!Q69:R69,'5a. Assessment archetype A1 ('!T69:W69,'5a. Assessment archetype A1 ('!Y69:AB69,'5b. Assessment archetype A2 ('!D69:F69,'5b. Assessment archetype A2 ('!H69:J69,'5b. Assessment archetype A2 ('!L69:M69,'5b. Assessment archetype A2 ('!O69:P69,'5b. Assessment archetype A2 ('!R69:S69,'5b. Assessment archetype A2 ('!U69:V69,'5b. Assessment archetype A2 ('!X69,'5c. Assessment archetype A3 ('!D69:E69,'5c. Assessment archetype A3 ('!G69:I69,'5c. Assessment archetype A3 ('!K69:M69,'5c. Assessment archetype A3 ('!O69:P69,'5c. Assessment archetype A3 ('!R69:S69,'5c. Assessment archetype A3 ('!U69:W69,'5c. Assessment archetype A3 ('!Y69:Z69)</f>
        <v>2</v>
      </c>
      <c r="H47" s="153"/>
      <c r="I47" s="113"/>
      <c r="J47" s="213">
        <f>'5a. Assessment archetype A1 ('!AD69</f>
        <v>35</v>
      </c>
      <c r="K47" s="214">
        <f>'5b. Assessment archetype A2 ('!Z69</f>
        <v>33</v>
      </c>
      <c r="L47" s="214">
        <f>'5c. Assessment archetype A3 ('!AB69</f>
        <v>33</v>
      </c>
      <c r="M47" s="214">
        <f>'5d. Assessment archetype A4 ('!V69</f>
        <v>23</v>
      </c>
      <c r="N47" s="215">
        <f>SUM(J47:M47)</f>
        <v>124</v>
      </c>
      <c r="O47" s="214">
        <f>N47*100/$N$52</f>
        <v>4.64767616191904</v>
      </c>
      <c r="P47" s="153"/>
      <c r="Q47" s="276"/>
      <c r="R47" s="213">
        <f>MEDIAN('5a. Assessment archetype A1 ('!D69:F69,'5b. Assessment archetype A2 ('!D69:F69,'5c. Assessment archetype A3 ('!D69:E69,'5d. Assessment archetype A4 ('!D69:E69)</f>
        <v>1</v>
      </c>
      <c r="S47" s="214">
        <f>MEDIAN('5a. Assessment archetype A1 ('!H69:I69,'5b. Assessment archetype A2 ('!H69:J69,'5c. Assessment archetype A3 ('!G69:I69,'5d. Assessment archetype A4 ('!G69:I69)</f>
        <v>3</v>
      </c>
      <c r="T47" s="214">
        <f>MEDIAN('5a. Assessment archetype A1 ('!K69:L69,'5b. Assessment archetype A2 ('!L69:M69,'5c. Assessment archetype A3 ('!K69:M69,'5d. Assessment archetype A4 ('!K69:L69)</f>
        <v>2</v>
      </c>
      <c r="U47" s="214">
        <f>MEDIAN('5a. Assessment archetype A1 ('!N69:O69,'5b. Assessment archetype A2 ('!O69:P69,'5c. Assessment archetype A3 ('!O69:P69,'5d. Assessment archetype A4 ('!N69)</f>
        <v>2</v>
      </c>
      <c r="V47" s="214">
        <f>MEDIAN('5a. Assessment archetype A1 ('!Q69:R69,'5b. Assessment archetype A2 ('!R69:S69,'5c. Assessment archetype A3 ('!R69:S69,'5d. Assessment archetype A4 ('!P69)</f>
        <v>1</v>
      </c>
      <c r="W47" s="214">
        <f>MEDIAN('5a. Assessment archetype A1 ('!T69:W69,'5b. Assessment archetype A2 ('!U69:V69,'5c. Assessment archetype A3 ('!U69:W69,'5d. Assessment archetype A4 ('!R69)</f>
        <v>2.5</v>
      </c>
      <c r="X47" s="214">
        <f>MEDIAN('5a. Assessment archetype A1 ('!Y69:AB69,'5b. Assessment archetype A2 ('!X69,'5c. Assessment archetype A3 ('!Y69,'5d. Assessment archetype A4 ('!T69)</f>
        <v>2</v>
      </c>
      <c r="Y47" s="215">
        <f>MEDIAN('5a. Assessment archetype A1 ('!D69:F69,'5a. Assessment archetype A1 ('!H69:I69,'5a. Assessment archetype A1 ('!K69:L69,'5a. Assessment archetype A1 ('!N69:O69,'5a. Assessment archetype A1 ('!Q69:R69,'5a. Assessment archetype A1 ('!T69:W69,'5a. Assessment archetype A1 ('!Y69:AB69,'5b. Assessment archetype A2 ('!D69:F69,'5b. Assessment archetype A2 ('!H69:J69,'5b. Assessment archetype A2 ('!L69:M69,'5b. Assessment archetype A2 ('!O69:P69,'5b. Assessment archetype A2 ('!R69:S69,'5b. Assessment archetype A2 ('!U69:V69,'5b. Assessment archetype A2 ('!X69,'5c. Assessment archetype A3 ('!D69:E69,'5c. Assessment archetype A3 ('!G69:I69,'5c. Assessment archetype A3 ('!K69:M69,'5c. Assessment archetype A3 ('!O69:P69,'5c. Assessment archetype A3 ('!R69:S69,'5c. Assessment archetype A3 ('!U69:W69,'5c. Assessment archetype A3 ('!Y69:Z69,'5d. Assessment archetype A4 ('!D69:E69,'5d. Assessment archetype A4 ('!G69:I69,'5d. Assessment archetype A4 ('!K69:L69,'5d. Assessment archetype A4 ('!N69,'5d. Assessment archetype A4 ('!P69,'5d. Assessment archetype A4 ('!R69,'5d. Assessment archetype A4 ('!T69)</f>
        <v>2</v>
      </c>
      <c r="Z47" s="153"/>
      <c r="AA47" s="116"/>
      <c r="AB47" s="213">
        <v>15</v>
      </c>
      <c r="AC47" s="214">
        <v>26</v>
      </c>
      <c r="AD47" s="214">
        <f>SUM('5a. Assessment archetype A1 ('!K69:L69,'5b. Assessment archetype A2 ('!L69:M69,'5c. Assessment archetype A3 ('!K69:M69,'5d. Assessment archetype A4 ('!K69:L69)</f>
        <v>22</v>
      </c>
      <c r="AE47" s="214">
        <f>SUM('5a. Assessment archetype A1 ('!N69:O69,'5b. Assessment archetype A2 ('!O69:P69,'5c. Assessment archetype A3 ('!O69:P69,'5d. Assessment archetype A4 ('!N69)</f>
        <v>13</v>
      </c>
      <c r="AF47" s="214">
        <f>SUM('5a. Assessment archetype A1 ('!Q69:R69,'5b. Assessment archetype A2 ('!R69:S69,'5c. Assessment archetype A3 ('!R69:S69,'5d. Assessment archetype A4 ('!P69)</f>
        <v>10</v>
      </c>
      <c r="AG47" s="214">
        <f>SUM('5a. Assessment archetype A1 ('!T69:W69,'5b. Assessment archetype A2 ('!U69:V69,'5c. Assessment archetype A3 ('!U69:W69,'5d. Assessment archetype A4 ('!R69)</f>
        <v>22</v>
      </c>
      <c r="AH47" s="214">
        <f>SUM('5a. Assessment archetype A1 ('!Y69:AB69,'5b. Assessment archetype A2 ('!X69,'5c. Assessment archetype A3 ('!Y69:Z69,'5d. Assessment archetype A4 ('!T69)</f>
        <v>16</v>
      </c>
      <c r="AI47" s="215">
        <f>SUM(AB47:AH47)</f>
        <v>124</v>
      </c>
      <c r="AJ47" s="214">
        <f>AI47*100/$AI$52</f>
        <v>4.64767616191904</v>
      </c>
      <c r="AK47" s="153"/>
      <c r="AL47" s="278"/>
      <c r="AM47" s="92"/>
      <c r="AN47" s="92"/>
      <c r="AO47" s="92"/>
      <c r="AP47" s="92"/>
      <c r="AQ47" s="92"/>
      <c r="AR47" s="92"/>
      <c r="AS47" s="92"/>
      <c r="AT47" s="92"/>
      <c r="AU47" s="92"/>
      <c r="AV47" s="92"/>
    </row>
    <row r="48" ht="51.4" customHeight="1">
      <c r="A48" s="156"/>
      <c r="B48" t="s" s="217">
        <v>147</v>
      </c>
      <c r="C48" s="213">
        <f>MEDIAN('5a. Assessment archetype A1 ('!D70:F70,'5a. Assessment archetype A1 ('!H70:I70,'5a. Assessment archetype A1 ('!K70:L70,'5a. Assessment archetype A1 ('!N70:O70,'5a. Assessment archetype A1 ('!Q70:R70,'5a. Assessment archetype A1 ('!T70:W70,'5a. Assessment archetype A1 ('!Y70:AB70)</f>
        <v>2</v>
      </c>
      <c r="D48" s="214">
        <f>MEDIAN('5b. Assessment archetype A2 ('!D70:F70,'5b. Assessment archetype A2 ('!H70:J70,'5b. Assessment archetype A2 ('!L70:M70,'5b. Assessment archetype A2 ('!O70:P70,'5b. Assessment archetype A2 ('!R70:S70,'5b. Assessment archetype A2 ('!U70:V70,'5b. Assessment archetype A2 ('!X70)</f>
        <v>3</v>
      </c>
      <c r="E48" s="214">
        <f>MEDIAN('5c. Assessment archetype A3 ('!D70:E70,'5c. Assessment archetype A3 ('!G70:I70,'5c. Assessment archetype A3 ('!K70:M70,'5c. Assessment archetype A3 ('!O70:P70,'5c. Assessment archetype A3 ('!R70:S70,'5c. Assessment archetype A3 ('!U70:W70,'5c. Assessment archetype A3 ('!Y70:Z70)</f>
        <v>2</v>
      </c>
      <c r="F48" s="214">
        <f>MEDIAN('5d. Assessment archetype A4 ('!D70:E70,'5d. Assessment archetype A4 ('!G70:I70,'5d. Assessment archetype A4 ('!K70:L70,'5d. Assessment archetype A4 ('!N70,'5d. Assessment archetype A4 ('!P70,'5d. Assessment archetype A4 ('!R70,'5d. Assessment archetype A4 ('!T70)</f>
        <v>2</v>
      </c>
      <c r="G48" s="215">
        <f>MEDIAN('5a. Assessment archetype A1 ('!D70:F70,'5a. Assessment archetype A1 ('!H70:I70,'5a. Assessment archetype A1 ('!K70:L70,'5a. Assessment archetype A1 ('!N70:O70,'5a. Assessment archetype A1 ('!Q70:R70,'5a. Assessment archetype A1 ('!T70:W70,'5a. Assessment archetype A1 ('!Y70:AB70,'5b. Assessment archetype A2 ('!D70:F70,'5b. Assessment archetype A2 ('!H70:J70,'5b. Assessment archetype A2 ('!L70:M70,'5b. Assessment archetype A2 ('!O70:P70,'5b. Assessment archetype A2 ('!R70:S70,'5b. Assessment archetype A2 ('!U70:V70,'5b. Assessment archetype A2 ('!X70,'5c. Assessment archetype A3 ('!D70:E70,'5c. Assessment archetype A3 ('!G70:I70,'5c. Assessment archetype A3 ('!K70:M70,'5c. Assessment archetype A3 ('!O70:P70,'5c. Assessment archetype A3 ('!R70:S70,'5c. Assessment archetype A3 ('!U70:W70,'5c. Assessment archetype A3 ('!Y70:Z70)</f>
        <v>2</v>
      </c>
      <c r="H48" s="157"/>
      <c r="I48" s="113"/>
      <c r="J48" s="213">
        <f>'5a. Assessment archetype A1 ('!AD70</f>
        <v>39</v>
      </c>
      <c r="K48" s="214">
        <f>'5b. Assessment archetype A2 ('!Z70</f>
        <v>34</v>
      </c>
      <c r="L48" s="214">
        <f>'5c. Assessment archetype A3 ('!AB70</f>
        <v>36</v>
      </c>
      <c r="M48" s="214">
        <f>'5d. Assessment archetype A4 ('!V70</f>
        <v>21</v>
      </c>
      <c r="N48" s="215">
        <f>SUM(J48:M48)</f>
        <v>130</v>
      </c>
      <c r="O48" s="214">
        <f>N48*100/$N$52</f>
        <v>4.87256371814093</v>
      </c>
      <c r="P48" s="157"/>
      <c r="Q48" s="276"/>
      <c r="R48" s="213">
        <f>MEDIAN('5a. Assessment archetype A1 ('!D70:F70,'5b. Assessment archetype A2 ('!D70:F70,'5c. Assessment archetype A3 ('!D70:E70,'5d. Assessment archetype A4 ('!D70:E70)</f>
        <v>1</v>
      </c>
      <c r="S48" s="214">
        <f>MEDIAN('5a. Assessment archetype A1 ('!H70:I70,'5b. Assessment archetype A2 ('!H70:J70,'5c. Assessment archetype A3 ('!G70:I70,'5d. Assessment archetype A4 ('!G70:I70)</f>
        <v>2</v>
      </c>
      <c r="T48" s="214">
        <f>MEDIAN('5a. Assessment archetype A1 ('!K70:L70,'5b. Assessment archetype A2 ('!L70:M70,'5c. Assessment archetype A3 ('!K70:M70,'5d. Assessment archetype A4 ('!K70:L70)</f>
        <v>3</v>
      </c>
      <c r="U48" s="214">
        <f>MEDIAN('5a. Assessment archetype A1 ('!N70:O70,'5b. Assessment archetype A2 ('!O70:P70,'5c. Assessment archetype A3 ('!O70:P70,'5d. Assessment archetype A4 ('!N70)</f>
        <v>3</v>
      </c>
      <c r="V48" s="214">
        <f>MEDIAN('5a. Assessment archetype A1 ('!Q70:R70,'5b. Assessment archetype A2 ('!R70:S70,'5c. Assessment archetype A3 ('!R70:S70,'5d. Assessment archetype A4 ('!P70)</f>
        <v>1</v>
      </c>
      <c r="W48" s="214">
        <f>MEDIAN('5a. Assessment archetype A1 ('!T70:W70,'5b. Assessment archetype A2 ('!U70:V70,'5c. Assessment archetype A3 ('!U70:W70,'5d. Assessment archetype A4 ('!R70)</f>
        <v>2</v>
      </c>
      <c r="X48" s="214">
        <f>MEDIAN('5a. Assessment archetype A1 ('!Y70:AB70,'5b. Assessment archetype A2 ('!X70,'5c. Assessment archetype A3 ('!Y70,'5d. Assessment archetype A4 ('!T70)</f>
        <v>2</v>
      </c>
      <c r="Y48" s="215">
        <f>MEDIAN('5a. Assessment archetype A1 ('!D70:F70,'5a. Assessment archetype A1 ('!H70:I70,'5a. Assessment archetype A1 ('!K70:L70,'5a. Assessment archetype A1 ('!N70:O70,'5a. Assessment archetype A1 ('!Q70:R70,'5a. Assessment archetype A1 ('!T70:W70,'5a. Assessment archetype A1 ('!Y70:AB70,'5b. Assessment archetype A2 ('!D70:F70,'5b. Assessment archetype A2 ('!H70:J70,'5b. Assessment archetype A2 ('!L70:M70,'5b. Assessment archetype A2 ('!O70:P70,'5b. Assessment archetype A2 ('!R70:S70,'5b. Assessment archetype A2 ('!U70:V70,'5b. Assessment archetype A2 ('!X70,'5c. Assessment archetype A3 ('!D70:E70,'5c. Assessment archetype A3 ('!G70:I70,'5c. Assessment archetype A3 ('!K70:M70,'5c. Assessment archetype A3 ('!O70:P70,'5c. Assessment archetype A3 ('!R70:S70,'5c. Assessment archetype A3 ('!U70:W70,'5c. Assessment archetype A3 ('!Y70:Z70,'5d. Assessment archetype A4 ('!D70:E70,'5d. Assessment archetype A4 ('!G70:I70,'5d. Assessment archetype A4 ('!K70:L70,'5d. Assessment archetype A4 ('!N70,'5d. Assessment archetype A4 ('!P70,'5d. Assessment archetype A4 ('!R70,'5d. Assessment archetype A4 ('!T70)</f>
        <v>2</v>
      </c>
      <c r="Z48" s="157"/>
      <c r="AA48" s="116"/>
      <c r="AB48" s="213">
        <v>15</v>
      </c>
      <c r="AC48" s="214">
        <v>26</v>
      </c>
      <c r="AD48" s="214">
        <f>SUM('5a. Assessment archetype A1 ('!K70:L70,'5b. Assessment archetype A2 ('!L70:M70,'5c. Assessment archetype A3 ('!K70:M70,'5d. Assessment archetype A4 ('!K70:L70)</f>
        <v>23</v>
      </c>
      <c r="AE48" s="214">
        <f>SUM('5a. Assessment archetype A1 ('!N70:O70,'5b. Assessment archetype A2 ('!O70:P70,'5c. Assessment archetype A3 ('!O70:P70,'5d. Assessment archetype A4 ('!N70)</f>
        <v>16</v>
      </c>
      <c r="AF48" s="214">
        <f>SUM('5a. Assessment archetype A1 ('!Q70:R70,'5b. Assessment archetype A2 ('!R70:S70,'5c. Assessment archetype A3 ('!R70:S70,'5d. Assessment archetype A4 ('!P70)</f>
        <v>13</v>
      </c>
      <c r="AG48" s="214">
        <f>SUM('5a. Assessment archetype A1 ('!T70:W70,'5b. Assessment archetype A2 ('!U70:V70,'5c. Assessment archetype A3 ('!U70:W70,'5d. Assessment archetype A4 ('!R70)</f>
        <v>21</v>
      </c>
      <c r="AH48" s="214">
        <f>SUM('5a. Assessment archetype A1 ('!Y70:AB70,'5b. Assessment archetype A2 ('!X70,'5c. Assessment archetype A3 ('!Y70:Z70,'5d. Assessment archetype A4 ('!T70)</f>
        <v>16</v>
      </c>
      <c r="AI48" s="215">
        <f>SUM(AB48:AH48)</f>
        <v>130</v>
      </c>
      <c r="AJ48" s="214">
        <f>AI48*100/$AI$52</f>
        <v>4.87256371814093</v>
      </c>
      <c r="AK48" s="157"/>
      <c r="AL48" s="278"/>
      <c r="AM48" s="92"/>
      <c r="AN48" s="92"/>
      <c r="AO48" s="92"/>
      <c r="AP48" s="92"/>
      <c r="AQ48" s="92"/>
      <c r="AR48" s="92"/>
      <c r="AS48" s="92"/>
      <c r="AT48" s="92"/>
      <c r="AU48" s="92"/>
      <c r="AV48" s="92"/>
    </row>
    <row r="49" ht="52.55" customHeight="1">
      <c r="A49" t="s" s="218">
        <v>148</v>
      </c>
      <c r="B49" t="s" s="219">
        <v>149</v>
      </c>
      <c r="C49" s="224">
        <f>MEDIAN('5a. Assessment archetype A1 ('!D71:F71,'5a. Assessment archetype A1 ('!H71:I71,'5a. Assessment archetype A1 ('!K71:L71,'5a. Assessment archetype A1 ('!N71:O71,'5a. Assessment archetype A1 ('!Q71:R71,'5a. Assessment archetype A1 ('!T71:W71,'5a. Assessment archetype A1 ('!Y71:AB71)</f>
        <v>3</v>
      </c>
      <c r="D49" s="225">
        <f>MEDIAN('5b. Assessment archetype A2 ('!D71:F71,'5b. Assessment archetype A2 ('!H71:J71,'5b. Assessment archetype A2 ('!L71:M71,'5b. Assessment archetype A2 ('!O71:P71,'5b. Assessment archetype A2 ('!R71:S71,'5b. Assessment archetype A2 ('!U71:V71,'5b. Assessment archetype A2 ('!X71)</f>
        <v>2</v>
      </c>
      <c r="E49" s="225">
        <f>MEDIAN('5c. Assessment archetype A3 ('!D71:E71,'5c. Assessment archetype A3 ('!G71:I71,'5c. Assessment archetype A3 ('!K71:M71,'5c. Assessment archetype A3 ('!O71:P71,'5c. Assessment archetype A3 ('!R71:S71,'5c. Assessment archetype A3 ('!U71:W71,'5c. Assessment archetype A3 ('!Y71:Z71)</f>
        <v>2</v>
      </c>
      <c r="F49" s="225">
        <f>MEDIAN('5d. Assessment archetype A4 ('!D71:E71,'5d. Assessment archetype A4 ('!G71:I71,'5d. Assessment archetype A4 ('!K71:L71,'5d. Assessment archetype A4 ('!N71,'5d. Assessment archetype A4 ('!P71,'5d. Assessment archetype A4 ('!R71,'5d. Assessment archetype A4 ('!T71)</f>
        <v>3</v>
      </c>
      <c r="G49" s="226">
        <f>MEDIAN('5a. Assessment archetype A1 ('!D71:F71,'5a. Assessment archetype A1 ('!H71:I71,'5a. Assessment archetype A1 ('!K71:L71,'5a. Assessment archetype A1 ('!N71:O71,'5a. Assessment archetype A1 ('!Q71:R71,'5a. Assessment archetype A1 ('!T71:W71,'5a. Assessment archetype A1 ('!Y71:AB71,'5b. Assessment archetype A2 ('!D71:F71,'5b. Assessment archetype A2 ('!H71:J71,'5b. Assessment archetype A2 ('!L71:M71,'5b. Assessment archetype A2 ('!O71:P71,'5b. Assessment archetype A2 ('!R71:S71,'5b. Assessment archetype A2 ('!U71:V71,'5b. Assessment archetype A2 ('!X71,'5c. Assessment archetype A3 ('!D71:E71,'5c. Assessment archetype A3 ('!G71:I71,'5c. Assessment archetype A3 ('!K71:M71,'5c. Assessment archetype A3 ('!O71:P71,'5c. Assessment archetype A3 ('!R71:S71,'5c. Assessment archetype A3 ('!U71:W71,'5c. Assessment archetype A3 ('!Y71:Z71)</f>
        <v>2</v>
      </c>
      <c r="H49" s="291">
        <f>MEDIAN('5a. Assessment archetype A1 ('!D71:F73,'5a. Assessment archetype A1 ('!H71:I73,'5a. Assessment archetype A1 ('!K71:L73,'5a. Assessment archetype A1 ('!N71:O73,'5a. Assessment archetype A1 ('!Q71:R73,'5a. Assessment archetype A1 ('!T71:W73,'5a. Assessment archetype A1 ('!Y71:AB73,'5b. Assessment archetype A2 ('!D71:F73,'5b. Assessment archetype A2 ('!H71:J73,'5b. Assessment archetype A2 ('!L71:M73,'5b. Assessment archetype A2 ('!O71:P73,'5b. Assessment archetype A2 ('!R71:S73,'5b. Assessment archetype A2 ('!U71:V73,'5b. Assessment archetype A2 ('!X71:X73,'5c. Assessment archetype A3 ('!D71:E73,'5c. Assessment archetype A3 ('!G71:I73,'5c. Assessment archetype A3 ('!K71:M73,'5c. Assessment archetype A3 ('!O71:P73,'5c. Assessment archetype A3 ('!R71:S73,'5c. Assessment archetype A3 ('!U71:W73,'5c. Assessment archetype A3 ('!Y71:Z73,'5d. Assessment archetype A4 ('!D71:E73,'5d. Assessment archetype A4 ('!G71:I73,'5d. Assessment archetype A4 ('!K71:L73,'5d. Assessment archetype A4 ('!N71:N73,'5d. Assessment archetype A4 ('!P71:P73,'5d. Assessment archetype A4 ('!R71:R73,'5d. Assessment archetype A4 ('!T71:T73)</f>
        <v>2</v>
      </c>
      <c r="I49" s="113"/>
      <c r="J49" s="224">
        <f>'5a. Assessment archetype A1 ('!AD71</f>
        <v>46</v>
      </c>
      <c r="K49" s="225">
        <f>'5b. Assessment archetype A2 ('!Z71</f>
        <v>34</v>
      </c>
      <c r="L49" s="225">
        <f>'5c. Assessment archetype A3 ('!AB71</f>
        <v>39</v>
      </c>
      <c r="M49" s="225">
        <f>'5d. Assessment archetype A4 ('!V71</f>
        <v>25</v>
      </c>
      <c r="N49" s="226">
        <f>SUM(J49:M49)</f>
        <v>144</v>
      </c>
      <c r="O49" s="225">
        <f>N49*100/$N$52</f>
        <v>5.39730134932534</v>
      </c>
      <c r="P49" s="227">
        <f>(SUM(N49:N51)*100/$N$52)</f>
        <v>14.9550224887556</v>
      </c>
      <c r="Q49" s="276"/>
      <c r="R49" s="224">
        <f>MEDIAN('5a. Assessment archetype A1 ('!D71:F71,'5b. Assessment archetype A2 ('!D71:F71,'5c. Assessment archetype A3 ('!D71:E71,'5d. Assessment archetype A4 ('!D71:E71)</f>
        <v>2</v>
      </c>
      <c r="S49" s="225">
        <f>MEDIAN('5a. Assessment archetype A1 ('!H71:I71,'5b. Assessment archetype A2 ('!H71:J71,'5c. Assessment archetype A3 ('!G71:I71,'5d. Assessment archetype A4 ('!G71:I71)</f>
        <v>3</v>
      </c>
      <c r="T49" s="225">
        <f>MEDIAN('5a. Assessment archetype A1 ('!K71:L71,'5b. Assessment archetype A2 ('!L71:M71,'5c. Assessment archetype A3 ('!K71:M71,'5d. Assessment archetype A4 ('!K71:L71)</f>
        <v>2</v>
      </c>
      <c r="U49" s="225">
        <f>MEDIAN('5a. Assessment archetype A1 ('!N71:O71,'5b. Assessment archetype A2 ('!O71:P71,'5c. Assessment archetype A3 ('!O71:P71,'5d. Assessment archetype A4 ('!N71)</f>
        <v>2</v>
      </c>
      <c r="V49" s="225">
        <f>MEDIAN('5a. Assessment archetype A1 ('!Q71:R71,'5b. Assessment archetype A2 ('!R71:S71,'5c. Assessment archetype A3 ('!R71:S71,'5d. Assessment archetype A4 ('!P71)</f>
        <v>3</v>
      </c>
      <c r="W49" s="225">
        <f>MEDIAN('5a. Assessment archetype A1 ('!T71:W71,'5b. Assessment archetype A2 ('!U71:V71,'5c. Assessment archetype A3 ('!U71:W71,'5d. Assessment archetype A4 ('!R71)</f>
        <v>3</v>
      </c>
      <c r="X49" s="225">
        <f>MEDIAN('5a. Assessment archetype A1 ('!Y71:AB71,'5b. Assessment archetype A2 ('!X71,'5c. Assessment archetype A3 ('!Y71,'5d. Assessment archetype A4 ('!T71)</f>
        <v>2</v>
      </c>
      <c r="Y49" s="226">
        <f>MEDIAN('5a. Assessment archetype A1 ('!D71:F71,'5a. Assessment archetype A1 ('!H71:I71,'5a. Assessment archetype A1 ('!K71:L71,'5a. Assessment archetype A1 ('!N71:O71,'5a. Assessment archetype A1 ('!Q71:R71,'5a. Assessment archetype A1 ('!T71:W71,'5a. Assessment archetype A1 ('!Y71:AB71,'5b. Assessment archetype A2 ('!D71:F71,'5b. Assessment archetype A2 ('!H71:J71,'5b. Assessment archetype A2 ('!L71:M71,'5b. Assessment archetype A2 ('!O71:P71,'5b. Assessment archetype A2 ('!R71:S71,'5b. Assessment archetype A2 ('!U71:V71,'5b. Assessment archetype A2 ('!X71,'5c. Assessment archetype A3 ('!G71:I71,'5c. Assessment archetype A3 ('!K71:M71,'5c. Assessment archetype A3 ('!O71:P71,'5c. Assessment archetype A3 ('!R71:S71,'5c. Assessment archetype A3 ('!U71:W71,'5c. Assessment archetype A3 ('!Y71:Z71,'5d. Assessment archetype A4 ('!D71:E71,'5d. Assessment archetype A4 ('!G71:I71,'5d. Assessment archetype A4 ('!K71:L71,'5d. Assessment archetype A4 ('!N71,'5d. Assessment archetype A4 ('!P71,'5d. Assessment archetype A4 ('!R71,'5d. Assessment archetype A4 ('!T71)</f>
        <v>2</v>
      </c>
      <c r="Z49" s="291">
        <f>H49</f>
        <v>2</v>
      </c>
      <c r="AA49" s="116"/>
      <c r="AB49" s="224">
        <v>21</v>
      </c>
      <c r="AC49" s="225">
        <v>29</v>
      </c>
      <c r="AD49" s="225">
        <f>SUM('5a. Assessment archetype A1 ('!K71:L71,'5b. Assessment archetype A2 ('!L71:M71,'5c. Assessment archetype A3 ('!K71:M71,'5d. Assessment archetype A4 ('!K71:L71)</f>
        <v>19</v>
      </c>
      <c r="AE49" s="225">
        <f>SUM('5a. Assessment archetype A1 ('!N71:O71,'5b. Assessment archetype A2 ('!O71:P71,'5c. Assessment archetype A3 ('!O71:P71,'5d. Assessment archetype A4 ('!N71)</f>
        <v>13</v>
      </c>
      <c r="AF49" s="225">
        <f>SUM('5a. Assessment archetype A1 ('!Q71:R71,'5b. Assessment archetype A2 ('!R71:S71,'5c. Assessment archetype A3 ('!R71:S71,'5d. Assessment archetype A4 ('!P71)</f>
        <v>21</v>
      </c>
      <c r="AG49" s="225">
        <f>SUM('5a. Assessment archetype A1 ('!T71:W71,'5b. Assessment archetype A2 ('!U71:V71,'5c. Assessment archetype A3 ('!U71:W71,'5d. Assessment archetype A4 ('!R71)</f>
        <v>25</v>
      </c>
      <c r="AH49" s="225">
        <f>SUM('5a. Assessment archetype A1 ('!Y71:AB71,'5b. Assessment archetype A2 ('!X71,'5c. Assessment archetype A3 ('!Y71:Z71,'5d. Assessment archetype A4 ('!T71)</f>
        <v>16</v>
      </c>
      <c r="AI49" s="226">
        <f>SUM(AB49:AH49)</f>
        <v>144</v>
      </c>
      <c r="AJ49" s="225">
        <f>AI49*100/$AI$52</f>
        <v>5.39730134932534</v>
      </c>
      <c r="AK49" s="227">
        <f>(SUM(AI49:AI51)*100/$AI$52)</f>
        <v>14.9550224887556</v>
      </c>
      <c r="AL49" s="278"/>
      <c r="AM49" s="92"/>
      <c r="AN49" s="92"/>
      <c r="AO49" s="92"/>
      <c r="AP49" s="92"/>
      <c r="AQ49" s="92"/>
      <c r="AR49" s="92"/>
      <c r="AS49" s="92"/>
      <c r="AT49" s="92"/>
      <c r="AU49" s="92"/>
      <c r="AV49" s="92"/>
    </row>
    <row r="50" ht="26.55" customHeight="1">
      <c r="A50" s="152"/>
      <c r="B50" t="s" s="219">
        <v>150</v>
      </c>
      <c r="C50" s="224">
        <f>MEDIAN('5a. Assessment archetype A1 ('!D72:F72,'5a. Assessment archetype A1 ('!H72:I72,'5a. Assessment archetype A1 ('!K72:L72,'5a. Assessment archetype A1 ('!N72:O72,'5a. Assessment archetype A1 ('!Q72:R72,'5a. Assessment archetype A1 ('!T72:W72,'5a. Assessment archetype A1 ('!Y72:AB72)</f>
        <v>2</v>
      </c>
      <c r="D50" s="225">
        <f>MEDIAN('5b. Assessment archetype A2 ('!D72:F72,'5b. Assessment archetype A2 ('!H72:J72,'5b. Assessment archetype A2 ('!L72:M72,'5b. Assessment archetype A2 ('!O72:P72,'5b. Assessment archetype A2 ('!R72:S72,'5b. Assessment archetype A2 ('!U72:V72,'5b. Assessment archetype A2 ('!X72)</f>
        <v>2</v>
      </c>
      <c r="E50" s="225">
        <f>MEDIAN('5c. Assessment archetype A3 ('!D72:E72,'5c. Assessment archetype A3 ('!G72:I72,'5c. Assessment archetype A3 ('!K72:M72,'5c. Assessment archetype A3 ('!O72:P72,'5c. Assessment archetype A3 ('!R72:S72,'5c. Assessment archetype A3 ('!U72:W72,'5c. Assessment archetype A3 ('!Y72:Z72)</f>
        <v>2</v>
      </c>
      <c r="F50" s="225">
        <f>MEDIAN('5d. Assessment archetype A4 ('!D72:E72,'5d. Assessment archetype A4 ('!G72:I72,'5d. Assessment archetype A4 ('!K72:L72,'5d. Assessment archetype A4 ('!N72,'5d. Assessment archetype A4 ('!P72,'5d. Assessment archetype A4 ('!R72,'5d. Assessment archetype A4 ('!T72)</f>
        <v>3</v>
      </c>
      <c r="G50" s="226">
        <f>MEDIAN('5a. Assessment archetype A1 ('!D72:F72,'5a. Assessment archetype A1 ('!H72:I72,'5a. Assessment archetype A1 ('!K72:L72,'5a. Assessment archetype A1 ('!N72:O72,'5a. Assessment archetype A1 ('!Q72:R72,'5a. Assessment archetype A1 ('!T72:W72,'5a. Assessment archetype A1 ('!Y72:AB72,'5b. Assessment archetype A2 ('!D72:F72,'5b. Assessment archetype A2 ('!H72:J72,'5b. Assessment archetype A2 ('!L72:M72,'5b. Assessment archetype A2 ('!O72:P72,'5b. Assessment archetype A2 ('!R72:S72,'5b. Assessment archetype A2 ('!U72:V72,'5b. Assessment archetype A2 ('!X72,'5c. Assessment archetype A3 ('!D72:E72,'5c. Assessment archetype A3 ('!G72:I72,'5c. Assessment archetype A3 ('!K72:M72,'5c. Assessment archetype A3 ('!O72:P72,'5c. Assessment archetype A3 ('!R72:S72,'5c. Assessment archetype A3 ('!U72:W72,'5c. Assessment archetype A3 ('!Y72:Z72)</f>
        <v>2</v>
      </c>
      <c r="H50" s="153"/>
      <c r="I50" s="113"/>
      <c r="J50" s="224">
        <f>'5a. Assessment archetype A1 ('!AD72</f>
        <v>37</v>
      </c>
      <c r="K50" s="225">
        <f>'5b. Assessment archetype A2 ('!Z72</f>
        <v>30</v>
      </c>
      <c r="L50" s="225">
        <f>'5c. Assessment archetype A3 ('!AB72</f>
        <v>33</v>
      </c>
      <c r="M50" s="225">
        <f>'5d. Assessment archetype A4 ('!V72</f>
        <v>25</v>
      </c>
      <c r="N50" s="226">
        <f>SUM(J50:M50)</f>
        <v>125</v>
      </c>
      <c r="O50" s="225">
        <f>N50*100/$N$52</f>
        <v>4.68515742128936</v>
      </c>
      <c r="P50" s="153"/>
      <c r="Q50" s="276"/>
      <c r="R50" s="224">
        <f>MEDIAN('5a. Assessment archetype A1 ('!D72:F72,'5b. Assessment archetype A2 ('!D72:F72,'5c. Assessment archetype A3 ('!D72:E72,'5d. Assessment archetype A4 ('!D72:E72)</f>
        <v>1</v>
      </c>
      <c r="S50" s="225">
        <f>MEDIAN('5a. Assessment archetype A1 ('!H72:I72,'5b. Assessment archetype A2 ('!H72:J72,'5c. Assessment archetype A3 ('!G72:I72,'5d. Assessment archetype A4 ('!G72:I72)</f>
        <v>3</v>
      </c>
      <c r="T50" s="225">
        <f>MEDIAN('5a. Assessment archetype A1 ('!K72:L72,'5b. Assessment archetype A2 ('!L72:M72,'5c. Assessment archetype A3 ('!K72:M72,'5d. Assessment archetype A4 ('!K72:L72)</f>
        <v>2</v>
      </c>
      <c r="U50" s="225">
        <f>MEDIAN('5a. Assessment archetype A1 ('!N72:O72,'5b. Assessment archetype A2 ('!O72:P72,'5c. Assessment archetype A3 ('!O72:P72,'5d. Assessment archetype A4 ('!N72)</f>
        <v>1</v>
      </c>
      <c r="V50" s="225">
        <f>MEDIAN('5a. Assessment archetype A1 ('!Q72:R72,'5b. Assessment archetype A2 ('!R72:S72,'5c. Assessment archetype A3 ('!R72:S72,'5d. Assessment archetype A4 ('!P72)</f>
        <v>2</v>
      </c>
      <c r="W50" s="225">
        <f>MEDIAN('5a. Assessment archetype A1 ('!T72:W72,'5b. Assessment archetype A2 ('!U72:V72,'5c. Assessment archetype A3 ('!U72:W72,'5d. Assessment archetype A4 ('!R72)</f>
        <v>2</v>
      </c>
      <c r="X50" s="225">
        <f>MEDIAN('5a. Assessment archetype A1 ('!Y72:AB72,'5b. Assessment archetype A2 ('!X72,'5c. Assessment archetype A3 ('!Y72,'5d. Assessment archetype A4 ('!T72)</f>
        <v>2.5</v>
      </c>
      <c r="Y50" s="226">
        <f>MEDIAN('5a. Assessment archetype A1 ('!D72:F72,'5a. Assessment archetype A1 ('!H72:I72,'5a. Assessment archetype A1 ('!K72:L72,'5a. Assessment archetype A1 ('!N72:O72,'5a. Assessment archetype A1 ('!Q72:R72,'5a. Assessment archetype A1 ('!T72:W72,'5a. Assessment archetype A1 ('!Y72:AB72,'5b. Assessment archetype A2 ('!D72:F72,'5b. Assessment archetype A2 ('!H72:J72,'5b. Assessment archetype A2 ('!L72:M72,'5b. Assessment archetype A2 ('!O72:P72,'5b. Assessment archetype A2 ('!R72:S72,'5b. Assessment archetype A2 ('!U72:V72,'5b. Assessment archetype A2 ('!X72,'5c. Assessment archetype A3 ('!G72:I72,'5c. Assessment archetype A3 ('!K72:M72,'5c. Assessment archetype A3 ('!O72:P72,'5c. Assessment archetype A3 ('!R72:S72,'5c. Assessment archetype A3 ('!U72:W72,'5c. Assessment archetype A3 ('!Y72:Z72,'5d. Assessment archetype A4 ('!D72:E72,'5d. Assessment archetype A4 ('!G72:I72,'5d. Assessment archetype A4 ('!K72:L72,'5d. Assessment archetype A4 ('!N72,'5d. Assessment archetype A4 ('!P72,'5d. Assessment archetype A4 ('!R72,'5d. Assessment archetype A4 ('!T72)</f>
        <v>2</v>
      </c>
      <c r="Z50" s="153"/>
      <c r="AA50" s="116"/>
      <c r="AB50" s="224">
        <v>9</v>
      </c>
      <c r="AC50" s="225">
        <v>28</v>
      </c>
      <c r="AD50" s="225">
        <f>SUM('5a. Assessment archetype A1 ('!K72:L72,'5b. Assessment archetype A2 ('!L72:M72,'5c. Assessment archetype A3 ('!K72:M72,'5d. Assessment archetype A4 ('!K72:L72)</f>
        <v>21</v>
      </c>
      <c r="AE50" s="225">
        <f>SUM('5a. Assessment archetype A1 ('!N72:O72,'5b. Assessment archetype A2 ('!O72:P72,'5c. Assessment archetype A3 ('!O72:P72,'5d. Assessment archetype A4 ('!N72)</f>
        <v>11</v>
      </c>
      <c r="AF50" s="225">
        <f>SUM('5a. Assessment archetype A1 ('!Q72:R72,'5b. Assessment archetype A2 ('!R72:S72,'5c. Assessment archetype A3 ('!R72:S72,'5d. Assessment archetype A4 ('!P72)</f>
        <v>16</v>
      </c>
      <c r="AG50" s="225">
        <f>SUM('5a. Assessment archetype A1 ('!T72:W72,'5b. Assessment archetype A2 ('!U72:V72,'5c. Assessment archetype A3 ('!U72:W72,'5d. Assessment archetype A4 ('!R72)</f>
        <v>23</v>
      </c>
      <c r="AH50" s="225">
        <f>SUM('5a. Assessment archetype A1 ('!Y72:AB72,'5b. Assessment archetype A2 ('!X72,'5c. Assessment archetype A3 ('!Y72:Z72,'5d. Assessment archetype A4 ('!T72)</f>
        <v>17</v>
      </c>
      <c r="AI50" s="226">
        <f>SUM(AB50:AH50)</f>
        <v>125</v>
      </c>
      <c r="AJ50" s="225">
        <f>AI50*100/$AI$52</f>
        <v>4.68515742128936</v>
      </c>
      <c r="AK50" s="153"/>
      <c r="AL50" s="278"/>
      <c r="AM50" s="92"/>
      <c r="AN50" s="92"/>
      <c r="AO50" s="92"/>
      <c r="AP50" s="92"/>
      <c r="AQ50" s="92"/>
      <c r="AR50" s="92"/>
      <c r="AS50" s="92"/>
      <c r="AT50" s="92"/>
      <c r="AU50" s="92"/>
      <c r="AV50" s="92"/>
    </row>
    <row r="51" ht="26.55" customHeight="1">
      <c r="A51" s="156"/>
      <c r="B51" t="s" s="219">
        <v>151</v>
      </c>
      <c r="C51" s="224">
        <f>MEDIAN('5a. Assessment archetype A1 ('!D73:F73,'5a. Assessment archetype A1 ('!H73:I73,'5a. Assessment archetype A1 ('!K73:L73,'5a. Assessment archetype A1 ('!N73:O73,'5a. Assessment archetype A1 ('!Q73:R73,'5a. Assessment archetype A1 ('!T73:W73,'5a. Assessment archetype A1 ('!Y73:AB73)</f>
        <v>2</v>
      </c>
      <c r="D51" s="225">
        <f>MEDIAN('5b. Assessment archetype A2 ('!D73:F73,'5b. Assessment archetype A2 ('!H73:J73,'5b. Assessment archetype A2 ('!L73:M73,'5b. Assessment archetype A2 ('!O73:P73,'5b. Assessment archetype A2 ('!R73:S73,'5b. Assessment archetype A2 ('!U73:V73,'5b. Assessment archetype A2 ('!X73)</f>
        <v>2</v>
      </c>
      <c r="E51" s="225">
        <f>MEDIAN('5c. Assessment archetype A3 ('!D73:E73,'5c. Assessment archetype A3 ('!G73:I73,'5c. Assessment archetype A3 ('!K73:M73,'5c. Assessment archetype A3 ('!O73:P73,'5c. Assessment archetype A3 ('!R73:S73,'5c. Assessment archetype A3 ('!U73:W73,'5c. Assessment archetype A3 ('!Y73:Z73)</f>
        <v>2</v>
      </c>
      <c r="F51" s="225">
        <f>MEDIAN('5d. Assessment archetype A4 ('!D73:E73,'5d. Assessment archetype A4 ('!G73:I73,'5d. Assessment archetype A4 ('!K73:L73,'5d. Assessment archetype A4 ('!N73,'5d. Assessment archetype A4 ('!P73,'5d. Assessment archetype A4 ('!R73,'5d. Assessment archetype A4 ('!T73)</f>
        <v>3</v>
      </c>
      <c r="G51" s="226">
        <f>MEDIAN('5a. Assessment archetype A1 ('!D73:F73,'5a. Assessment archetype A1 ('!H73:I73,'5a. Assessment archetype A1 ('!K73:L73,'5a. Assessment archetype A1 ('!N73:O73,'5a. Assessment archetype A1 ('!Q73:R73,'5a. Assessment archetype A1 ('!T73:W73,'5a. Assessment archetype A1 ('!Y73:AB73,'5b. Assessment archetype A2 ('!D73:F73,'5b. Assessment archetype A2 ('!H73:J73,'5b. Assessment archetype A2 ('!L73:M73,'5b. Assessment archetype A2 ('!O73:P73,'5b. Assessment archetype A2 ('!R73:S73,'5b. Assessment archetype A2 ('!U73:V73,'5b. Assessment archetype A2 ('!X73,'5c. Assessment archetype A3 ('!D73:E73,'5c. Assessment archetype A3 ('!G73:I73,'5c. Assessment archetype A3 ('!K73:M73,'5c. Assessment archetype A3 ('!O73:P73,'5c. Assessment archetype A3 ('!R73:S73,'5c. Assessment archetype A3 ('!U73:W73,'5c. Assessment archetype A3 ('!Y73:Z73)</f>
        <v>2</v>
      </c>
      <c r="H51" s="157"/>
      <c r="I51" s="113"/>
      <c r="J51" s="224">
        <f>'5a. Assessment archetype A1 ('!AD73</f>
        <v>37</v>
      </c>
      <c r="K51" s="225">
        <f>'5b. Assessment archetype A2 ('!Z73</f>
        <v>30</v>
      </c>
      <c r="L51" s="225">
        <f>'5c. Assessment archetype A3 ('!AB73</f>
        <v>39</v>
      </c>
      <c r="M51" s="225">
        <f>'5d. Assessment archetype A4 ('!V73</f>
        <v>24</v>
      </c>
      <c r="N51" s="226">
        <f>SUM(J51:M51)</f>
        <v>130</v>
      </c>
      <c r="O51" s="225">
        <f>N51*100/$N$52</f>
        <v>4.87256371814093</v>
      </c>
      <c r="P51" s="157"/>
      <c r="Q51" s="276"/>
      <c r="R51" s="224">
        <f>MEDIAN('5a. Assessment archetype A1 ('!D73:F73,'5b. Assessment archetype A2 ('!D73:F73,'5c. Assessment archetype A3 ('!D73:E73,'5d. Assessment archetype A4 ('!D73:E73)</f>
        <v>1</v>
      </c>
      <c r="S51" s="225">
        <f>MEDIAN('5a. Assessment archetype A1 ('!H73:I73,'5b. Assessment archetype A2 ('!H73:J73,'5c. Assessment archetype A3 ('!G73:I73,'5d. Assessment archetype A4 ('!G73:I73)</f>
        <v>3</v>
      </c>
      <c r="T51" s="225">
        <f>MEDIAN('5a. Assessment archetype A1 ('!K73:L73,'5b. Assessment archetype A2 ('!L73:M73,'5c. Assessment archetype A3 ('!K73:M73,'5d. Assessment archetype A4 ('!K73:L73)</f>
        <v>2</v>
      </c>
      <c r="U51" s="225">
        <f>MEDIAN('5a. Assessment archetype A1 ('!N73:O73,'5b. Assessment archetype A2 ('!O73:P73,'5c. Assessment archetype A3 ('!O73:P73,'5d. Assessment archetype A4 ('!N73)</f>
        <v>1</v>
      </c>
      <c r="V51" s="225">
        <f>MEDIAN('5a. Assessment archetype A1 ('!Q73:R73,'5b. Assessment archetype A2 ('!R73:S73,'5c. Assessment archetype A3 ('!R73:S73,'5d. Assessment archetype A4 ('!P73)</f>
        <v>2</v>
      </c>
      <c r="W51" s="225">
        <f>MEDIAN('5a. Assessment archetype A1 ('!T73:W73,'5b. Assessment archetype A2 ('!U73:V73,'5c. Assessment archetype A3 ('!U73:W73,'5d. Assessment archetype A4 ('!R73)</f>
        <v>2</v>
      </c>
      <c r="X51" s="225">
        <f>MEDIAN('5a. Assessment archetype A1 ('!Y73:AB73,'5b. Assessment archetype A2 ('!X73,'5c. Assessment archetype A3 ('!Y73,'5d. Assessment archetype A4 ('!T73)</f>
        <v>2.5</v>
      </c>
      <c r="Y51" s="226">
        <f>MEDIAN('5a. Assessment archetype A1 ('!D73:F73,'5a. Assessment archetype A1 ('!H73:I73,'5a. Assessment archetype A1 ('!K73:L73,'5a. Assessment archetype A1 ('!N73:O73,'5a. Assessment archetype A1 ('!Q73:R73,'5a. Assessment archetype A1 ('!T73:W73,'5a. Assessment archetype A1 ('!Y73:AB73,'5b. Assessment archetype A2 ('!D73:F73,'5b. Assessment archetype A2 ('!H73:J73,'5b. Assessment archetype A2 ('!L73:M73,'5b. Assessment archetype A2 ('!O73:P73,'5b. Assessment archetype A2 ('!R73:S73,'5b. Assessment archetype A2 ('!U73:V73,'5b. Assessment archetype A2 ('!X73,'5c. Assessment archetype A3 ('!G73:I73,'5c. Assessment archetype A3 ('!K73:M73,'5c. Assessment archetype A3 ('!O73:P73,'5c. Assessment archetype A3 ('!R73:S73,'5c. Assessment archetype A3 ('!U73:W73,'5c. Assessment archetype A3 ('!Y73:Z73,'5d. Assessment archetype A4 ('!D73:E73,'5d. Assessment archetype A4 ('!G73:I73,'5d. Assessment archetype A4 ('!K73:L73,'5d. Assessment archetype A4 ('!N73,'5d. Assessment archetype A4 ('!P73,'5d. Assessment archetype A4 ('!R73,'5d. Assessment archetype A4 ('!T73)</f>
        <v>2</v>
      </c>
      <c r="Z51" s="157"/>
      <c r="AA51" s="116"/>
      <c r="AB51" s="224">
        <v>14</v>
      </c>
      <c r="AC51" s="225">
        <v>29</v>
      </c>
      <c r="AD51" s="225">
        <f>SUM('5a. Assessment archetype A1 ('!K73:L73,'5b. Assessment archetype A2 ('!L73:M73,'5c. Assessment archetype A3 ('!K73:M73,'5d. Assessment archetype A4 ('!K73:L73)</f>
        <v>19</v>
      </c>
      <c r="AE51" s="225">
        <f>SUM('5a. Assessment archetype A1 ('!N73:O73,'5b. Assessment archetype A2 ('!O73:P73,'5c. Assessment archetype A3 ('!O73:P73,'5d. Assessment archetype A4 ('!N73)</f>
        <v>12</v>
      </c>
      <c r="AF51" s="225">
        <f>SUM('5a. Assessment archetype A1 ('!Q73:R73,'5b. Assessment archetype A2 ('!R73:S73,'5c. Assessment archetype A3 ('!R73:S73,'5d. Assessment archetype A4 ('!P73)</f>
        <v>17</v>
      </c>
      <c r="AG51" s="225">
        <f>SUM('5a. Assessment archetype A1 ('!T73:W73,'5b. Assessment archetype A2 ('!U73:V73,'5c. Assessment archetype A3 ('!U73:W73,'5d. Assessment archetype A4 ('!R73)</f>
        <v>22</v>
      </c>
      <c r="AH51" s="225">
        <f>SUM('5a. Assessment archetype A1 ('!Y73:AB73,'5b. Assessment archetype A2 ('!X73,'5c. Assessment archetype A3 ('!Y73:Z73,'5d. Assessment archetype A4 ('!T73)</f>
        <v>17</v>
      </c>
      <c r="AI51" s="226">
        <f>SUM(AB51:AH51)</f>
        <v>130</v>
      </c>
      <c r="AJ51" s="225">
        <f>AI51*100/$AI$52</f>
        <v>4.87256371814093</v>
      </c>
      <c r="AK51" s="157"/>
      <c r="AL51" s="278"/>
      <c r="AM51" s="92"/>
      <c r="AN51" s="92"/>
      <c r="AO51" s="92"/>
      <c r="AP51" s="92"/>
      <c r="AQ51" s="92"/>
      <c r="AR51" s="92"/>
      <c r="AS51" s="92"/>
      <c r="AT51" s="92"/>
      <c r="AU51" s="92"/>
      <c r="AV51" s="92"/>
    </row>
    <row r="52" ht="14.05" customHeight="1">
      <c r="A52" s="272"/>
      <c r="B52" s="273"/>
      <c r="C52" s="240">
        <f>'5a. Assessment archetype A1 ('!C74</f>
        <v>3</v>
      </c>
      <c r="D52" s="241">
        <f>'5b. Assessment archetype A2 ('!C74</f>
        <v>2</v>
      </c>
      <c r="E52" s="241">
        <f>'5c. Assessment archetype A3 ('!C74</f>
        <v>2</v>
      </c>
      <c r="F52" s="241">
        <f>'5d. Assessment archetype A4 ('!C74</f>
        <v>3</v>
      </c>
      <c r="G52" s="292">
        <f>MEDIAN('5a. Assessment archetype A1 ('!D55:F73,'5a. Assessment archetype A1 ('!H55:I73,'5a. Assessment archetype A1 ('!K55:L73,'5a. Assessment archetype A1 ('!N55:O73,'5a. Assessment archetype A1 ('!Q55:R73,'5a. Assessment archetype A1 ('!T55:W73,'5a. Assessment archetype A1 ('!Y55:AB73,'5b. Assessment archetype A2 ('!D55:F73,'5b. Assessment archetype A2 ('!H55:J73,'5b. Assessment archetype A2 ('!L55:M73,'5b. Assessment archetype A2 ('!O55:P73,'5b. Assessment archetype A2 ('!R55:S73,'5b. Assessment archetype A2 ('!U55:V73,'5b. Assessment archetype A2 ('!X55:X73,'5c. Assessment archetype A3 ('!D55:E73,'5c. Assessment archetype A3 ('!G55:I73,'5c. Assessment archetype A3 ('!K55:M73,'5c. Assessment archetype A3 ('!O55:P73,'5c. Assessment archetype A3 ('!R55:S73,'5c. Assessment archetype A3 ('!U55:W73,'5c. Assessment archetype A3 ('!Y55:Y73,'5d. Assessment archetype A4 ('!D55:E73,'5d. Assessment archetype A4 ('!G55:I73,'5d. Assessment archetype A4 ('!K55:L73,'5d. Assessment archetype A4 ('!N55:N73,'5d. Assessment archetype A4 ('!P55:P73,'5d. Assessment archetype A4 ('!R55:R73,'5d. Assessment archetype A4 ('!T55:T73)</f>
        <v>2</v>
      </c>
      <c r="H52" s="72"/>
      <c r="I52" s="113"/>
      <c r="J52" s="236">
        <f>SUM(J33:J51)</f>
        <v>844</v>
      </c>
      <c r="K52" s="237">
        <f>SUM(K33:K51)</f>
        <v>656</v>
      </c>
      <c r="L52" s="237">
        <f>SUM(L33:L51)</f>
        <v>714</v>
      </c>
      <c r="M52" s="237">
        <f>SUM(M33:M51)</f>
        <v>454</v>
      </c>
      <c r="N52" s="237">
        <f>SUM(N33:N51)</f>
        <v>2668</v>
      </c>
      <c r="O52" s="237">
        <f>SUM(O33:O51)</f>
        <v>100</v>
      </c>
      <c r="P52" s="238">
        <f>SUM(P33:P51)</f>
        <v>100</v>
      </c>
      <c r="Q52" s="276"/>
      <c r="R52" s="240">
        <f>MEDIAN('5a. Assessment archetype A1 ('!D55:F73,'5b. Assessment archetype A2 ('!D55:F73,'5c. Assessment archetype A3 ('!D55:E73,'5d. Assessment archetype A4 ('!D55:E73)</f>
        <v>2</v>
      </c>
      <c r="S52" s="241">
        <f>MEDIAN('5a. Assessment archetype A1 ('!H55:I73,'5b. Assessment archetype A2 ('!H55:J73,'5c. Assessment archetype A3 ('!G55:I73,'5d. Assessment archetype A4 ('!G55:I73)</f>
        <v>3</v>
      </c>
      <c r="T52" s="241">
        <f>MEDIAN('5a. Assessment archetype A1 ('!K55:L73,'5b. Assessment archetype A2 ('!L55:M73,'5c. Assessment archetype A3 ('!K55:M73,'5d. Assessment archetype A4 ('!K55:L73)</f>
        <v>2</v>
      </c>
      <c r="U52" s="241">
        <f>MEDIAN('5a. Assessment archetype A1 ('!N55:O73,'5b. Assessment archetype A2 ('!O55:P73,'5c. Assessment archetype A3 ('!O55:P73,'5d. Assessment archetype A4 ('!N55:N73)</f>
        <v>2</v>
      </c>
      <c r="V52" s="241">
        <f>MEDIAN('5a. Assessment archetype A1 ('!Q55:R73,'5b. Assessment archetype A2 ('!R55:S73,'5c. Assessment archetype A3 ('!R55:S73,'5d. Assessment archetype A4 ('!P55:P73)</f>
        <v>3</v>
      </c>
      <c r="W52" s="241">
        <f>MEDIAN('5a. Assessment archetype A1 ('!T55:W73,'5b. Assessment archetype A2 ('!U55:V73,'5c. Assessment archetype A3 ('!U55:W73,'5d. Assessment archetype A4 ('!R55:R73)</f>
        <v>3</v>
      </c>
      <c r="X52" s="241">
        <f>MEDIAN('5a. Assessment archetype A1 ('!Y55:AB73,'5b. Assessment archetype A2 ('!X55:X73,'5c. Assessment archetype A3 ('!Y55:Z73,'5d. Assessment archetype A4 ('!T55:T73)</f>
        <v>3</v>
      </c>
      <c r="Y52" s="292">
        <f>G52</f>
        <v>2</v>
      </c>
      <c r="Z52" s="72"/>
      <c r="AA52" s="116"/>
      <c r="AB52" s="236">
        <f>SUM(AB33:AB51)</f>
        <v>349</v>
      </c>
      <c r="AC52" s="237">
        <f>SUM(AC33:AC51)</f>
        <v>521</v>
      </c>
      <c r="AD52" s="237">
        <f>SUM(AD33:AD51)</f>
        <v>396</v>
      </c>
      <c r="AE52" s="237">
        <f>SUM(AE33:AE51)</f>
        <v>276</v>
      </c>
      <c r="AF52" s="237">
        <f>SUM(AF33:AF51)</f>
        <v>325</v>
      </c>
      <c r="AG52" s="237">
        <f>SUM(AG33:AG51)</f>
        <v>456</v>
      </c>
      <c r="AH52" s="237">
        <f>SUM(AH33:AH51)</f>
        <v>345</v>
      </c>
      <c r="AI52" s="237">
        <f>SUM(AI33:AI51)</f>
        <v>2668</v>
      </c>
      <c r="AJ52" s="237">
        <f>SUM(AJ33:AJ51)</f>
        <v>100</v>
      </c>
      <c r="AK52" s="238">
        <f>SUM(AK33:AK51)</f>
        <v>100</v>
      </c>
      <c r="AL52" s="278"/>
      <c r="AM52" s="257"/>
      <c r="AN52" s="257"/>
      <c r="AO52" s="257"/>
      <c r="AP52" s="257"/>
      <c r="AQ52" s="257"/>
      <c r="AR52" s="257"/>
      <c r="AS52" s="257"/>
      <c r="AT52" s="257"/>
      <c r="AU52" s="257"/>
      <c r="AV52" s="257"/>
    </row>
    <row r="53" ht="63.8" customHeight="1">
      <c r="A53" s="272"/>
      <c r="B53" s="293"/>
      <c r="C53" s="294"/>
      <c r="D53" s="295"/>
      <c r="E53" t="s" s="245">
        <v>152</v>
      </c>
      <c r="F53" s="105"/>
      <c r="G53" s="270">
        <f>MEDIAN('5a. Assessment archetype A1 ('!D55:F73,'5a. Assessment archetype A1 ('!H55:I73,'5a. Assessment archetype A1 ('!K55:L73,'5a. Assessment archetype A1 ('!N55:O73,'5a. Assessment archetype A1 ('!Q55:R73,'5a. Assessment archetype A1 ('!T55:W73,'5a. Assessment archetype A1 ('!Y55:AB73,'5b. Assessment archetype A2 ('!D55:F73,'5b. Assessment archetype A2 ('!H55:J73,'5b. Assessment archetype A2 ('!L55:M73,'5b. Assessment archetype A2 ('!O55:P73,'5b. Assessment archetype A2 ('!R55:S73,'5b. Assessment archetype A2 ('!U55:V73,'5b. Assessment archetype A2 ('!X55:X73,'5c. Assessment archetype A3 ('!D55:E73,'5c. Assessment archetype A3 ('!G55:I73,'5c. Assessment archetype A3 ('!K55:M73,'5c. Assessment archetype A3 ('!O55:P73,'5c. Assessment archetype A3 ('!R55:S73,'5c. Assessment archetype A3 ('!U55:W73,'5c. Assessment archetype A3 ('!Y55:Z73,'5d. Assessment archetype A4 ('!D55:E73,'5d. Assessment archetype A4 ('!G55:I73,'5d. Assessment archetype A4 ('!K55:L73,'5d. Assessment archetype A4 ('!N55:N73,'5d. Assessment archetype A4 ('!P55:P73,'5d. Assessment archetype A4 ('!R55:R73,'5d. Assessment archetype A4 ('!T55:T73)</f>
        <v>2</v>
      </c>
      <c r="H53" s="296"/>
      <c r="I53" s="67"/>
      <c r="J53" s="297"/>
      <c r="K53" s="297"/>
      <c r="L53" s="297"/>
      <c r="M53" s="297"/>
      <c r="N53" s="297"/>
      <c r="O53" s="297"/>
      <c r="P53" s="297"/>
      <c r="Q53" s="298"/>
      <c r="R53" s="294"/>
      <c r="S53" s="295"/>
      <c r="T53" s="295"/>
      <c r="U53" s="295"/>
      <c r="V53" s="295"/>
      <c r="W53" t="s" s="245">
        <v>152</v>
      </c>
      <c r="X53" s="105"/>
      <c r="Y53" s="270">
        <f>G53</f>
        <v>2</v>
      </c>
      <c r="Z53" s="296"/>
      <c r="AA53" s="253"/>
      <c r="AB53" s="279"/>
      <c r="AC53" s="279"/>
      <c r="AD53" s="279"/>
      <c r="AE53" s="279"/>
      <c r="AF53" s="279"/>
      <c r="AG53" s="279"/>
      <c r="AH53" s="279"/>
      <c r="AI53" s="279"/>
      <c r="AJ53" s="279"/>
      <c r="AK53" s="279"/>
      <c r="AL53" s="299"/>
      <c r="AM53" s="92"/>
      <c r="AN53" s="92"/>
      <c r="AO53" s="92"/>
      <c r="AP53" s="92"/>
      <c r="AQ53" s="92"/>
      <c r="AR53" s="92"/>
      <c r="AS53" s="92"/>
      <c r="AT53" s="92"/>
      <c r="AU53" s="92"/>
      <c r="AV53" s="92"/>
    </row>
  </sheetData>
  <mergeCells count="107">
    <mergeCell ref="A6:B7"/>
    <mergeCell ref="C6:G6"/>
    <mergeCell ref="J6:N6"/>
    <mergeCell ref="A22:A24"/>
    <mergeCell ref="A25:A27"/>
    <mergeCell ref="A9:A12"/>
    <mergeCell ref="A13:A15"/>
    <mergeCell ref="A16:A18"/>
    <mergeCell ref="A19:A21"/>
    <mergeCell ref="A46:A48"/>
    <mergeCell ref="A49:A51"/>
    <mergeCell ref="A33:A36"/>
    <mergeCell ref="A37:A39"/>
    <mergeCell ref="A40:A42"/>
    <mergeCell ref="A43:A45"/>
    <mergeCell ref="C31:G31"/>
    <mergeCell ref="R6:Y6"/>
    <mergeCell ref="AB6:AI6"/>
    <mergeCell ref="A4:B4"/>
    <mergeCell ref="A5:B5"/>
    <mergeCell ref="N7:P7"/>
    <mergeCell ref="P9:P12"/>
    <mergeCell ref="P13:P15"/>
    <mergeCell ref="P16:P18"/>
    <mergeCell ref="P19:P21"/>
    <mergeCell ref="P22:P24"/>
    <mergeCell ref="P25:P27"/>
    <mergeCell ref="AI7:AK7"/>
    <mergeCell ref="AK9:AK12"/>
    <mergeCell ref="AK13:AK15"/>
    <mergeCell ref="AK16:AK18"/>
    <mergeCell ref="AK19:AK21"/>
    <mergeCell ref="AK22:AK24"/>
    <mergeCell ref="AK25:AK27"/>
    <mergeCell ref="Z9:Z12"/>
    <mergeCell ref="Z13:Z15"/>
    <mergeCell ref="Z16:Z18"/>
    <mergeCell ref="Z19:Z21"/>
    <mergeCell ref="Z22:Z24"/>
    <mergeCell ref="Z25:Z27"/>
    <mergeCell ref="R31:Y31"/>
    <mergeCell ref="Y32:Z32"/>
    <mergeCell ref="Y52:Z52"/>
    <mergeCell ref="AL9:AL12"/>
    <mergeCell ref="AL13:AL15"/>
    <mergeCell ref="AL16:AL18"/>
    <mergeCell ref="AL19:AL21"/>
    <mergeCell ref="AL22:AL24"/>
    <mergeCell ref="AL25:AL27"/>
    <mergeCell ref="R5:AK5"/>
    <mergeCell ref="C5:P5"/>
    <mergeCell ref="Y7:Z7"/>
    <mergeCell ref="Z33:Z36"/>
    <mergeCell ref="Z37:Z39"/>
    <mergeCell ref="Z40:Z42"/>
    <mergeCell ref="Z43:Z45"/>
    <mergeCell ref="Z46:Z48"/>
    <mergeCell ref="Z49:Z51"/>
    <mergeCell ref="E29:F29"/>
    <mergeCell ref="W29:X29"/>
    <mergeCell ref="AV9:AV12"/>
    <mergeCell ref="AV13:AV15"/>
    <mergeCell ref="AV16:AV18"/>
    <mergeCell ref="AV19:AV21"/>
    <mergeCell ref="AV22:AV24"/>
    <mergeCell ref="AV25:AV27"/>
    <mergeCell ref="H9:H12"/>
    <mergeCell ref="H13:H15"/>
    <mergeCell ref="H16:H18"/>
    <mergeCell ref="H19:H21"/>
    <mergeCell ref="H22:H24"/>
    <mergeCell ref="H25:H27"/>
    <mergeCell ref="G7:H7"/>
    <mergeCell ref="AM20:AU20"/>
    <mergeCell ref="AN6:AU6"/>
    <mergeCell ref="AN21:AU21"/>
    <mergeCell ref="AM5:AU5"/>
    <mergeCell ref="H33:H36"/>
    <mergeCell ref="H37:H39"/>
    <mergeCell ref="H40:H42"/>
    <mergeCell ref="H43:H45"/>
    <mergeCell ref="H46:H48"/>
    <mergeCell ref="H49:H51"/>
    <mergeCell ref="G52:H52"/>
    <mergeCell ref="E53:F53"/>
    <mergeCell ref="W53:X53"/>
    <mergeCell ref="G32:H32"/>
    <mergeCell ref="AM15:AS15"/>
    <mergeCell ref="AM30:AS30"/>
    <mergeCell ref="J30:N30"/>
    <mergeCell ref="N31:P31"/>
    <mergeCell ref="P33:P36"/>
    <mergeCell ref="P37:P39"/>
    <mergeCell ref="P40:P42"/>
    <mergeCell ref="P43:P45"/>
    <mergeCell ref="P46:P48"/>
    <mergeCell ref="P49:P51"/>
    <mergeCell ref="AB30:AI30"/>
    <mergeCell ref="AI31:AK31"/>
    <mergeCell ref="AK33:AK36"/>
    <mergeCell ref="AK37:AK39"/>
    <mergeCell ref="AK40:AK42"/>
    <mergeCell ref="AK43:AK45"/>
    <mergeCell ref="AK46:AK48"/>
    <mergeCell ref="AK49:AK51"/>
    <mergeCell ref="A30:B30"/>
    <mergeCell ref="A8:B8"/>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Y67"/>
  <sheetViews>
    <sheetView workbookViewId="0" showGridLines="0" defaultGridColor="1"/>
  </sheetViews>
  <sheetFormatPr defaultColWidth="16.3333" defaultRowHeight="13.9" customHeight="1" outlineLevelRow="0" outlineLevelCol="0"/>
  <cols>
    <col min="1" max="1" width="23.5" style="300" customWidth="1"/>
    <col min="2" max="2" width="52.3516" style="300" customWidth="1"/>
    <col min="3" max="8" width="15.1719" style="300" customWidth="1"/>
    <col min="9" max="9" width="6.85156" style="300" customWidth="1"/>
    <col min="10" max="16" width="15.1719" style="300" customWidth="1"/>
    <col min="17" max="17" width="6.85156" style="300" customWidth="1"/>
    <col min="18" max="23" width="21" style="300" customWidth="1"/>
    <col min="24" max="25" width="8.5" style="300" customWidth="1"/>
    <col min="26" max="16384" width="16.3516" style="300" customWidth="1"/>
  </cols>
  <sheetData>
    <row r="1" ht="22.55" customHeight="1">
      <c r="A1" t="s" s="301">
        <v>153</v>
      </c>
      <c r="B1" s="104"/>
      <c r="C1" s="104"/>
      <c r="D1" s="71"/>
      <c r="E1" s="45"/>
      <c r="F1" s="45"/>
      <c r="G1" s="45"/>
      <c r="H1" s="45"/>
      <c r="I1" s="66"/>
      <c r="J1" s="45"/>
      <c r="K1" s="45"/>
      <c r="L1" s="45"/>
      <c r="M1" s="45"/>
      <c r="N1" s="45"/>
      <c r="O1" s="45"/>
      <c r="P1" s="45"/>
      <c r="Q1" s="45"/>
      <c r="R1" s="45"/>
      <c r="S1" s="45"/>
      <c r="T1" s="45"/>
      <c r="U1" s="45"/>
      <c r="V1" s="45"/>
      <c r="W1" s="45"/>
      <c r="X1" s="45"/>
      <c r="Y1" s="45"/>
    </row>
    <row r="2" ht="13.55" customHeight="1">
      <c r="A2" t="s" s="302">
        <v>108</v>
      </c>
      <c r="B2" s="104"/>
      <c r="C2" s="104"/>
      <c r="D2" s="303"/>
      <c r="E2" s="45"/>
      <c r="F2" s="45"/>
      <c r="G2" s="45"/>
      <c r="H2" s="45"/>
      <c r="I2" s="66"/>
      <c r="J2" s="45"/>
      <c r="K2" s="45"/>
      <c r="L2" s="45"/>
      <c r="M2" s="45"/>
      <c r="N2" s="45"/>
      <c r="O2" s="45"/>
      <c r="P2" s="45"/>
      <c r="Q2" s="45"/>
      <c r="R2" s="45"/>
      <c r="S2" s="45"/>
      <c r="T2" s="45"/>
      <c r="U2" s="45"/>
      <c r="V2" s="45"/>
      <c r="W2" s="45"/>
      <c r="X2" s="45"/>
      <c r="Y2" s="45"/>
    </row>
    <row r="3" ht="13.55" customHeight="1">
      <c r="A3" t="s" s="304">
        <v>109</v>
      </c>
      <c r="B3" s="305"/>
      <c r="C3" s="104"/>
      <c r="D3" s="71"/>
      <c r="E3" s="45"/>
      <c r="F3" s="45"/>
      <c r="G3" s="45"/>
      <c r="H3" s="45"/>
      <c r="I3" s="66"/>
      <c r="J3" s="45"/>
      <c r="K3" s="45"/>
      <c r="L3" s="45"/>
      <c r="M3" s="45"/>
      <c r="N3" s="45"/>
      <c r="O3" s="45"/>
      <c r="P3" s="45"/>
      <c r="Q3" s="45"/>
      <c r="R3" s="45"/>
      <c r="S3" s="45"/>
      <c r="T3" s="45"/>
      <c r="U3" s="45"/>
      <c r="V3" s="45"/>
      <c r="W3" s="45"/>
      <c r="X3" s="45"/>
      <c r="Y3" s="45"/>
    </row>
    <row r="4" ht="13.55" customHeight="1">
      <c r="A4" t="s" s="96">
        <v>35</v>
      </c>
      <c r="B4" s="306"/>
      <c r="C4" s="104"/>
      <c r="D4" s="71"/>
      <c r="E4" s="97"/>
      <c r="F4" s="97"/>
      <c r="G4" s="97"/>
      <c r="H4" s="97"/>
      <c r="I4" s="66"/>
      <c r="J4" s="97"/>
      <c r="K4" s="97"/>
      <c r="L4" s="97"/>
      <c r="M4" s="97"/>
      <c r="N4" s="97"/>
      <c r="O4" s="97"/>
      <c r="P4" s="97"/>
      <c r="Q4" s="45"/>
      <c r="R4" s="97"/>
      <c r="S4" s="97"/>
      <c r="T4" s="97"/>
      <c r="U4" s="97"/>
      <c r="V4" s="97"/>
      <c r="W4" s="97"/>
      <c r="X4" s="97"/>
      <c r="Y4" s="97"/>
    </row>
    <row r="5" ht="13.55" customHeight="1">
      <c r="A5" t="s" s="101">
        <v>154</v>
      </c>
      <c r="B5" s="306"/>
      <c r="C5" s="104"/>
      <c r="D5" s="71"/>
      <c r="E5" s="307"/>
      <c r="F5" s="307"/>
      <c r="G5" s="97"/>
      <c r="H5" s="97"/>
      <c r="I5" s="66"/>
      <c r="J5" s="307"/>
      <c r="K5" s="307"/>
      <c r="L5" s="307"/>
      <c r="M5" s="307"/>
      <c r="N5" s="97"/>
      <c r="O5" s="97"/>
      <c r="P5" s="97"/>
      <c r="Q5" s="45"/>
      <c r="R5" s="97"/>
      <c r="S5" s="97"/>
      <c r="T5" s="97"/>
      <c r="U5" s="97"/>
      <c r="V5" s="97"/>
      <c r="W5" s="97"/>
      <c r="X5" s="97"/>
      <c r="Y5" s="97"/>
    </row>
    <row r="6" ht="22.55" customHeight="1">
      <c r="A6" t="s" s="126">
        <v>121</v>
      </c>
      <c r="B6" s="71"/>
      <c r="C6" s="308"/>
      <c r="D6" s="104"/>
      <c r="E6" s="104"/>
      <c r="F6" s="104"/>
      <c r="G6" s="104"/>
      <c r="H6" s="104"/>
      <c r="I6" s="104"/>
      <c r="J6" s="71"/>
      <c r="K6" s="68"/>
      <c r="L6" s="68"/>
      <c r="M6" s="308"/>
      <c r="N6" s="104"/>
      <c r="O6" s="104"/>
      <c r="P6" s="104"/>
      <c r="Q6" s="104"/>
      <c r="R6" s="104"/>
      <c r="S6" s="104"/>
      <c r="T6" s="71"/>
      <c r="U6" s="68"/>
      <c r="V6" s="68"/>
      <c r="W6" s="68"/>
      <c r="X6" s="308"/>
      <c r="Y6" s="309"/>
    </row>
    <row r="7" ht="32.1" customHeight="1">
      <c r="A7" t="s" s="109">
        <v>113</v>
      </c>
      <c r="B7" s="110"/>
      <c r="C7" t="s" s="310">
        <v>114</v>
      </c>
      <c r="D7" s="104"/>
      <c r="E7" s="104"/>
      <c r="F7" s="104"/>
      <c r="G7" s="71"/>
      <c r="H7" s="311"/>
      <c r="I7" s="113"/>
      <c r="J7" t="s" s="310">
        <v>115</v>
      </c>
      <c r="K7" s="104"/>
      <c r="L7" s="104"/>
      <c r="M7" s="104"/>
      <c r="N7" s="71"/>
      <c r="O7" s="312"/>
      <c r="P7" s="311"/>
      <c r="Q7" s="313"/>
      <c r="R7" t="s" s="314">
        <v>155</v>
      </c>
      <c r="S7" s="104"/>
      <c r="T7" s="104"/>
      <c r="U7" s="104"/>
      <c r="V7" s="104"/>
      <c r="W7" s="71"/>
      <c r="X7" s="315"/>
      <c r="Y7" s="316"/>
    </row>
    <row r="8" ht="13.55" customHeight="1">
      <c r="A8" s="121"/>
      <c r="B8" s="122"/>
      <c r="C8" t="s" s="69">
        <v>156</v>
      </c>
      <c r="D8" t="s" s="54">
        <v>157</v>
      </c>
      <c r="E8" t="s" s="54">
        <v>158</v>
      </c>
      <c r="F8" t="s" s="54">
        <v>159</v>
      </c>
      <c r="G8" t="s" s="70">
        <v>118</v>
      </c>
      <c r="H8" s="72"/>
      <c r="I8" s="113"/>
      <c r="J8" t="s" s="69">
        <v>156</v>
      </c>
      <c r="K8" t="s" s="54">
        <v>157</v>
      </c>
      <c r="L8" t="s" s="54">
        <v>158</v>
      </c>
      <c r="M8" t="s" s="54">
        <v>159</v>
      </c>
      <c r="N8" t="s" s="70">
        <v>118</v>
      </c>
      <c r="O8" s="104"/>
      <c r="P8" s="72"/>
      <c r="Q8" s="313"/>
      <c r="R8" s="52"/>
      <c r="S8" t="s" s="54">
        <v>156</v>
      </c>
      <c r="T8" t="s" s="54">
        <v>157</v>
      </c>
      <c r="U8" t="s" s="54">
        <v>158</v>
      </c>
      <c r="V8" t="s" s="54">
        <v>159</v>
      </c>
      <c r="W8" t="s" s="70">
        <v>118</v>
      </c>
      <c r="X8" s="71"/>
      <c r="Y8" s="124"/>
    </row>
    <row r="9" ht="22.55" customHeight="1">
      <c r="A9" s="129"/>
      <c r="B9" s="293"/>
      <c r="C9" s="67"/>
      <c r="D9" s="68"/>
      <c r="E9" s="68"/>
      <c r="F9" s="68"/>
      <c r="G9" s="317"/>
      <c r="H9" s="72"/>
      <c r="I9" s="113"/>
      <c r="J9" s="128"/>
      <c r="K9" s="129"/>
      <c r="L9" s="129"/>
      <c r="M9" s="129"/>
      <c r="N9" t="s" s="73">
        <v>122</v>
      </c>
      <c r="O9" t="s" s="73">
        <v>123</v>
      </c>
      <c r="P9" t="s" s="74">
        <v>123</v>
      </c>
      <c r="Q9" s="313"/>
      <c r="R9" s="52"/>
      <c r="S9" s="318"/>
      <c r="T9" s="318"/>
      <c r="U9" s="318"/>
      <c r="V9" s="318"/>
      <c r="W9" t="s" s="73">
        <v>122</v>
      </c>
      <c r="X9" t="s" s="73">
        <v>123</v>
      </c>
      <c r="Y9" t="s" s="74">
        <v>123</v>
      </c>
    </row>
    <row r="10" ht="13.55" customHeight="1">
      <c r="A10" t="s" s="138">
        <v>124</v>
      </c>
      <c r="B10" t="s" s="139">
        <v>125</v>
      </c>
      <c r="C10" s="140">
        <f>'4a. Synthesis SCORES (all arc'!C9</f>
        <v>4</v>
      </c>
      <c r="D10" s="141">
        <f>'4a. Synthesis SCORES (all arc'!D9</f>
        <v>3</v>
      </c>
      <c r="E10" s="141">
        <f>'4a. Synthesis SCORES (all arc'!E9</f>
        <v>3</v>
      </c>
      <c r="F10" s="141">
        <f>'4a. Synthesis SCORES (all arc'!F9</f>
        <v>3</v>
      </c>
      <c r="G10" s="142">
        <f>'4a. Synthesis SCORES (all arc'!G9</f>
        <v>3</v>
      </c>
      <c r="H10" s="143">
        <f>'4a. Synthesis SCORES (all arc'!H9</f>
        <v>3</v>
      </c>
      <c r="I10" s="113"/>
      <c r="J10" s="144">
        <f>'4a. Synthesis SCORES (all arc'!J9</f>
        <v>66</v>
      </c>
      <c r="K10" s="145">
        <f>'4a. Synthesis SCORES (all arc'!K9</f>
        <v>45</v>
      </c>
      <c r="L10" s="145">
        <f>'4a. Synthesis SCORES (all arc'!L9</f>
        <v>49</v>
      </c>
      <c r="M10" s="145">
        <f>'4a. Synthesis SCORES (all arc'!M9</f>
        <v>28</v>
      </c>
      <c r="N10" s="146">
        <f>'4a. Synthesis SCORES (all arc'!N9</f>
        <v>188</v>
      </c>
      <c r="O10" s="145">
        <f>N10*100/$N$29</f>
        <v>7.95262267343486</v>
      </c>
      <c r="P10" s="147">
        <f>(SUM(N10:N13)*100/$N$29)</f>
        <v>29.0186125211506</v>
      </c>
      <c r="Q10" s="313"/>
      <c r="R10" t="s" s="319">
        <v>160</v>
      </c>
      <c r="S10" s="145">
        <f>J10*'3a,b,c. Number case studies +'!$D$15</f>
        <v>34.7368421052631</v>
      </c>
      <c r="T10" s="145">
        <f>K10*'3a,b,c. Number case studies +'!$D$16</f>
        <v>30</v>
      </c>
      <c r="U10" s="145">
        <f>L10*'3a,b,c. Number case studies +'!$D$17</f>
        <v>28.8235294117647</v>
      </c>
      <c r="V10" s="145">
        <f>M10*'3a,b,c. Number case studies +'!$D$18</f>
        <v>28</v>
      </c>
      <c r="W10" s="146">
        <f>SUM(S10:V10)</f>
        <v>121.560371517028</v>
      </c>
      <c r="X10" s="145">
        <f>W10*100/$W$29</f>
        <v>7.9117796802564</v>
      </c>
      <c r="Y10" s="147">
        <f>(SUM(W10:W13)*100/W29)</f>
        <v>28.8907039006782</v>
      </c>
    </row>
    <row r="11" ht="26.55" customHeight="1">
      <c r="A11" s="152"/>
      <c r="B11" t="s" s="139">
        <v>126</v>
      </c>
      <c r="C11" s="140">
        <f>'4a. Synthesis SCORES (all arc'!C10</f>
        <v>3</v>
      </c>
      <c r="D11" s="141">
        <f>'4a. Synthesis SCORES (all arc'!D10</f>
        <v>3</v>
      </c>
      <c r="E11" s="141">
        <f>'4a. Synthesis SCORES (all arc'!E10</f>
        <v>3</v>
      </c>
      <c r="F11" s="141">
        <f>'4a. Synthesis SCORES (all arc'!F10</f>
        <v>2.5</v>
      </c>
      <c r="G11" s="142">
        <f>'4a. Synthesis SCORES (all arc'!G10</f>
        <v>3</v>
      </c>
      <c r="H11" s="153"/>
      <c r="I11" s="113"/>
      <c r="J11" s="144">
        <f>'4a. Synthesis SCORES (all arc'!J10</f>
        <v>57</v>
      </c>
      <c r="K11" s="145">
        <f>'4a. Synthesis SCORES (all arc'!K10</f>
        <v>38</v>
      </c>
      <c r="L11" s="145">
        <f>'4a. Synthesis SCORES (all arc'!L10</f>
        <v>50</v>
      </c>
      <c r="M11" s="145">
        <f>'4a. Synthesis SCORES (all arc'!M10</f>
        <v>26</v>
      </c>
      <c r="N11" s="146">
        <f>'4a. Synthesis SCORES (all arc'!N10</f>
        <v>171</v>
      </c>
      <c r="O11" s="145">
        <f>N11*100/$N$29</f>
        <v>7.23350253807107</v>
      </c>
      <c r="P11" s="153"/>
      <c r="Q11" s="313"/>
      <c r="R11" t="s" s="319">
        <v>161</v>
      </c>
      <c r="S11" s="145">
        <f>J11*'3a,b,c. Number case studies +'!$D$15</f>
        <v>30</v>
      </c>
      <c r="T11" s="145">
        <f>K11*'3a,b,c. Number case studies +'!$D$16</f>
        <v>25.3333333333333</v>
      </c>
      <c r="U11" s="145">
        <f>L11*'3a,b,c. Number case studies +'!$D$17</f>
        <v>29.4117647058824</v>
      </c>
      <c r="V11" s="145">
        <f>M11*'3a,b,c. Number case studies +'!$D$18</f>
        <v>26</v>
      </c>
      <c r="W11" s="146">
        <f>SUM(S11:V11)</f>
        <v>110.745098039216</v>
      </c>
      <c r="X11" s="145">
        <f>W11*100/$W$29</f>
        <v>7.20786556852483</v>
      </c>
      <c r="Y11" s="153"/>
    </row>
    <row r="12" ht="26.55" customHeight="1">
      <c r="A12" s="152"/>
      <c r="B12" t="s" s="139">
        <v>127</v>
      </c>
      <c r="C12" s="140">
        <f>'4a. Synthesis SCORES (all arc'!C11</f>
        <v>3</v>
      </c>
      <c r="D12" s="141">
        <f>'4a. Synthesis SCORES (all arc'!D11</f>
        <v>3</v>
      </c>
      <c r="E12" s="141">
        <f>'4a. Synthesis SCORES (all arc'!E11</f>
        <v>3</v>
      </c>
      <c r="F12" s="141">
        <f>'4a. Synthesis SCORES (all arc'!F11</f>
        <v>2.5</v>
      </c>
      <c r="G12" s="142">
        <f>'4a. Synthesis SCORES (all arc'!G11</f>
        <v>3</v>
      </c>
      <c r="H12" s="153"/>
      <c r="I12" s="113"/>
      <c r="J12" s="144">
        <f>'4a. Synthesis SCORES (all arc'!J11</f>
        <v>62</v>
      </c>
      <c r="K12" s="145">
        <f>'4a. Synthesis SCORES (all arc'!K11</f>
        <v>46</v>
      </c>
      <c r="L12" s="145">
        <f>'4a. Synthesis SCORES (all arc'!L11</f>
        <v>46</v>
      </c>
      <c r="M12" s="145">
        <f>'4a. Synthesis SCORES (all arc'!M11</f>
        <v>25</v>
      </c>
      <c r="N12" s="146">
        <f>'4a. Synthesis SCORES (all arc'!N11</f>
        <v>179</v>
      </c>
      <c r="O12" s="145">
        <f>N12*100/$N$29</f>
        <v>7.57191201353638</v>
      </c>
      <c r="P12" s="153"/>
      <c r="Q12" s="313"/>
      <c r="R12" t="s" s="319">
        <v>162</v>
      </c>
      <c r="S12" s="145">
        <f>J12*'3a,b,c. Number case studies +'!$D$15</f>
        <v>32.6315789473684</v>
      </c>
      <c r="T12" s="145">
        <f>K12*'3a,b,c. Number case studies +'!$D$16</f>
        <v>30.6666666666667</v>
      </c>
      <c r="U12" s="145">
        <f>L12*'3a,b,c. Number case studies +'!$D$17</f>
        <v>27.0588235294118</v>
      </c>
      <c r="V12" s="145">
        <f>M12*'3a,b,c. Number case studies +'!$D$18</f>
        <v>25</v>
      </c>
      <c r="W12" s="146">
        <f>SUM(S12:V12)</f>
        <v>115.357069143447</v>
      </c>
      <c r="X12" s="145">
        <f>W12*100/$W$29</f>
        <v>7.50803657666684</v>
      </c>
      <c r="Y12" s="153"/>
    </row>
    <row r="13" ht="26.55" customHeight="1">
      <c r="A13" s="156"/>
      <c r="B13" t="s" s="139">
        <v>128</v>
      </c>
      <c r="C13" s="140">
        <f>'4a. Synthesis SCORES (all arc'!C12</f>
        <v>3</v>
      </c>
      <c r="D13" s="141">
        <f>'4a. Synthesis SCORES (all arc'!D12</f>
        <v>3</v>
      </c>
      <c r="E13" s="141">
        <f>'4a. Synthesis SCORES (all arc'!E12</f>
        <v>2</v>
      </c>
      <c r="F13" s="141">
        <f>'4a. Synthesis SCORES (all arc'!F12</f>
        <v>2</v>
      </c>
      <c r="G13" s="142">
        <f>'4a. Synthesis SCORES (all arc'!G12</f>
        <v>3</v>
      </c>
      <c r="H13" s="157"/>
      <c r="I13" s="113"/>
      <c r="J13" s="144">
        <f>'4a. Synthesis SCORES (all arc'!J12</f>
        <v>53</v>
      </c>
      <c r="K13" s="145">
        <f>'4a. Synthesis SCORES (all arc'!K12</f>
        <v>38</v>
      </c>
      <c r="L13" s="145">
        <f>'4a. Synthesis SCORES (all arc'!L12</f>
        <v>34</v>
      </c>
      <c r="M13" s="145">
        <f>'4a. Synthesis SCORES (all arc'!M12</f>
        <v>23</v>
      </c>
      <c r="N13" s="146">
        <f>'4a. Synthesis SCORES (all arc'!N12</f>
        <v>148</v>
      </c>
      <c r="O13" s="145">
        <f>N13*100/$N$29</f>
        <v>6.26057529610829</v>
      </c>
      <c r="P13" s="157"/>
      <c r="Q13" s="313"/>
      <c r="R13" t="s" s="319">
        <v>163</v>
      </c>
      <c r="S13" s="145">
        <f>J13*'3a,b,c. Number case studies +'!$D$15</f>
        <v>27.8947368421053</v>
      </c>
      <c r="T13" s="145">
        <f>K13*'3a,b,c. Number case studies +'!$D$16</f>
        <v>25.3333333333333</v>
      </c>
      <c r="U13" s="145">
        <f>L13*'3a,b,c. Number case studies +'!$D$17</f>
        <v>20</v>
      </c>
      <c r="V13" s="145">
        <f>M13*'3a,b,c. Number case studies +'!$D$18</f>
        <v>23</v>
      </c>
      <c r="W13" s="146">
        <f>SUM(S13:V13)</f>
        <v>96.2280701754386</v>
      </c>
      <c r="X13" s="145">
        <f>W13*100/$W$29</f>
        <v>6.26302207523013</v>
      </c>
      <c r="Y13" s="157"/>
    </row>
    <row r="14" ht="39.55" customHeight="1">
      <c r="A14" t="s" s="160">
        <v>129</v>
      </c>
      <c r="B14" t="s" s="161">
        <v>130</v>
      </c>
      <c r="C14" s="162">
        <f>'4a. Synthesis SCORES (all arc'!C13</f>
        <v>3</v>
      </c>
      <c r="D14" s="163">
        <f>'4a. Synthesis SCORES (all arc'!D13</f>
        <v>3</v>
      </c>
      <c r="E14" s="163">
        <f>'4a. Synthesis SCORES (all arc'!E13</f>
        <v>1</v>
      </c>
      <c r="F14" s="163">
        <f>'4a. Synthesis SCORES (all arc'!F13</f>
        <v>2</v>
      </c>
      <c r="G14" s="164">
        <f>'4a. Synthesis SCORES (all arc'!G13</f>
        <v>2</v>
      </c>
      <c r="H14" s="165">
        <f>'4a. Synthesis SCORES (all arc'!H13</f>
        <v>2</v>
      </c>
      <c r="I14" s="113"/>
      <c r="J14" s="166">
        <f>'4a. Synthesis SCORES (all arc'!J13</f>
        <v>48</v>
      </c>
      <c r="K14" s="167">
        <f>'4a. Synthesis SCORES (all arc'!K13</f>
        <v>39</v>
      </c>
      <c r="L14" s="167">
        <f>'4a. Synthesis SCORES (all arc'!L13</f>
        <v>26</v>
      </c>
      <c r="M14" s="167">
        <f>'4a. Synthesis SCORES (all arc'!M13</f>
        <v>20</v>
      </c>
      <c r="N14" s="168">
        <f>'4a. Synthesis SCORES (all arc'!N13</f>
        <v>133</v>
      </c>
      <c r="O14" s="167">
        <f>N14*100/$N$29</f>
        <v>5.62605752961083</v>
      </c>
      <c r="P14" s="169">
        <f>(SUM(N14:N16)*100/$N$29)</f>
        <v>15.8629441624365</v>
      </c>
      <c r="Q14" s="313"/>
      <c r="R14" t="s" s="320">
        <v>164</v>
      </c>
      <c r="S14" s="167">
        <f>J14*'3a,b,c. Number case studies +'!$D$15</f>
        <v>25.2631578947368</v>
      </c>
      <c r="T14" s="167">
        <f>K14*'3a,b,c. Number case studies +'!$D$16</f>
        <v>26</v>
      </c>
      <c r="U14" s="167">
        <f>L14*'3a,b,c. Number case studies +'!$D$17</f>
        <v>15.2941176470588</v>
      </c>
      <c r="V14" s="167">
        <f>M14*'3a,b,c. Number case studies +'!$D$18</f>
        <v>20</v>
      </c>
      <c r="W14" s="168">
        <f>SUM(S14:V14)</f>
        <v>86.5572755417956</v>
      </c>
      <c r="X14" s="167">
        <f>W14*100/$W$29</f>
        <v>5.63359658467319</v>
      </c>
      <c r="Y14" s="169">
        <f>(SUM(W14:W16)*100/W29)</f>
        <v>15.9163175082514</v>
      </c>
    </row>
    <row r="15" ht="13.55" customHeight="1">
      <c r="A15" s="152"/>
      <c r="B15" t="s" s="161">
        <v>131</v>
      </c>
      <c r="C15" s="162">
        <f>'4a. Synthesis SCORES (all arc'!C14</f>
        <v>2</v>
      </c>
      <c r="D15" s="163">
        <f>'4a. Synthesis SCORES (all arc'!D14</f>
        <v>2</v>
      </c>
      <c r="E15" s="163">
        <f>'4a. Synthesis SCORES (all arc'!E14</f>
        <v>1</v>
      </c>
      <c r="F15" s="163">
        <f>'4a. Synthesis SCORES (all arc'!F14</f>
        <v>1</v>
      </c>
      <c r="G15" s="164">
        <f>'4a. Synthesis SCORES (all arc'!G14</f>
        <v>2</v>
      </c>
      <c r="H15" s="153"/>
      <c r="I15" s="113"/>
      <c r="J15" s="166">
        <f>'4a. Synthesis SCORES (all arc'!J14</f>
        <v>36</v>
      </c>
      <c r="K15" s="167">
        <f>'4a. Synthesis SCORES (all arc'!K14</f>
        <v>29</v>
      </c>
      <c r="L15" s="167">
        <f>'4a. Synthesis SCORES (all arc'!L14</f>
        <v>17</v>
      </c>
      <c r="M15" s="167">
        <f>'4a. Synthesis SCORES (all arc'!M14</f>
        <v>13</v>
      </c>
      <c r="N15" s="168">
        <f>'4a. Synthesis SCORES (all arc'!N14</f>
        <v>95</v>
      </c>
      <c r="O15" s="167">
        <f>N15*100/$N$29</f>
        <v>4.01861252115059</v>
      </c>
      <c r="P15" s="153"/>
      <c r="Q15" s="313"/>
      <c r="R15" t="s" s="320">
        <v>165</v>
      </c>
      <c r="S15" s="167">
        <f>J15*'3a,b,c. Number case studies +'!$D$15</f>
        <v>18.9473684210526</v>
      </c>
      <c r="T15" s="167">
        <f>K15*'3a,b,c. Number case studies +'!$D$16</f>
        <v>19.3333333333333</v>
      </c>
      <c r="U15" s="167">
        <f>L15*'3a,b,c. Number case studies +'!$D$17</f>
        <v>10</v>
      </c>
      <c r="V15" s="167">
        <f>M15*'3a,b,c. Number case studies +'!$D$18</f>
        <v>13</v>
      </c>
      <c r="W15" s="168">
        <f>SUM(S15:V15)</f>
        <v>61.2807017543859</v>
      </c>
      <c r="X15" s="167">
        <f>W15*100/$W$29</f>
        <v>3.9884660180089</v>
      </c>
      <c r="Y15" s="153"/>
    </row>
    <row r="16" ht="26.55" customHeight="1">
      <c r="A16" s="156"/>
      <c r="B16" t="s" s="161">
        <v>132</v>
      </c>
      <c r="C16" s="162">
        <f>'4a. Synthesis SCORES (all arc'!C15</f>
        <v>3</v>
      </c>
      <c r="D16" s="163">
        <f>'4a. Synthesis SCORES (all arc'!D15</f>
        <v>3</v>
      </c>
      <c r="E16" s="163">
        <f>'4a. Synthesis SCORES (all arc'!E15</f>
        <v>2</v>
      </c>
      <c r="F16" s="163">
        <f>'4a. Synthesis SCORES (all arc'!F15</f>
        <v>2</v>
      </c>
      <c r="G16" s="164">
        <f>'4a. Synthesis SCORES (all arc'!G15</f>
        <v>2</v>
      </c>
      <c r="H16" s="157"/>
      <c r="I16" s="113"/>
      <c r="J16" s="166">
        <f>'4a. Synthesis SCORES (all arc'!J15</f>
        <v>50</v>
      </c>
      <c r="K16" s="167">
        <f>'4a. Synthesis SCORES (all arc'!K15</f>
        <v>44</v>
      </c>
      <c r="L16" s="167">
        <f>'4a. Synthesis SCORES (all arc'!L15</f>
        <v>29</v>
      </c>
      <c r="M16" s="167">
        <f>'4a. Synthesis SCORES (all arc'!M15</f>
        <v>24</v>
      </c>
      <c r="N16" s="168">
        <f>'4a. Synthesis SCORES (all arc'!N15</f>
        <v>147</v>
      </c>
      <c r="O16" s="167">
        <f>N16*100/$N$29</f>
        <v>6.21827411167513</v>
      </c>
      <c r="P16" s="157"/>
      <c r="Q16" s="313"/>
      <c r="R16" t="s" s="320">
        <v>166</v>
      </c>
      <c r="S16" s="167">
        <f>J16*'3a,b,c. Number case studies +'!$D$15</f>
        <v>26.3157894736842</v>
      </c>
      <c r="T16" s="167">
        <f>K16*'3a,b,c. Number case studies +'!$D$16</f>
        <v>29.3333333333333</v>
      </c>
      <c r="U16" s="167">
        <f>L16*'3a,b,c. Number case studies +'!$D$17</f>
        <v>17.0588235294118</v>
      </c>
      <c r="V16" s="167">
        <f>M16*'3a,b,c. Number case studies +'!$D$18</f>
        <v>24</v>
      </c>
      <c r="W16" s="168">
        <f>SUM(S16:V16)</f>
        <v>96.7079463364293</v>
      </c>
      <c r="X16" s="167">
        <f>W16*100/$W$29</f>
        <v>6.29425490556936</v>
      </c>
      <c r="Y16" s="157"/>
    </row>
    <row r="17" ht="13.55" customHeight="1">
      <c r="A17" t="s" s="174">
        <v>134</v>
      </c>
      <c r="B17" t="s" s="175">
        <v>135</v>
      </c>
      <c r="C17" s="176">
        <f>'4a. Synthesis SCORES (all arc'!C16</f>
        <v>3</v>
      </c>
      <c r="D17" s="177">
        <f>'4a. Synthesis SCORES (all arc'!D16</f>
        <v>2</v>
      </c>
      <c r="E17" s="177">
        <f>'4a. Synthesis SCORES (all arc'!E16</f>
        <v>2</v>
      </c>
      <c r="F17" s="177">
        <f>'4a. Synthesis SCORES (all arc'!F16</f>
        <v>2</v>
      </c>
      <c r="G17" s="178">
        <f>'4a. Synthesis SCORES (all arc'!G16</f>
        <v>2</v>
      </c>
      <c r="H17" s="179">
        <f>'4a. Synthesis SCORES (all arc'!H16</f>
        <v>2</v>
      </c>
      <c r="I17" s="113"/>
      <c r="J17" s="180">
        <f>'4a. Synthesis SCORES (all arc'!J16</f>
        <v>47</v>
      </c>
      <c r="K17" s="181">
        <f>'4a. Synthesis SCORES (all arc'!K16</f>
        <v>35</v>
      </c>
      <c r="L17" s="181">
        <f>'4a. Synthesis SCORES (all arc'!L16</f>
        <v>32</v>
      </c>
      <c r="M17" s="181">
        <f>'4a. Synthesis SCORES (all arc'!M16</f>
        <v>22</v>
      </c>
      <c r="N17" s="182">
        <f>'4a. Synthesis SCORES (all arc'!N16</f>
        <v>136</v>
      </c>
      <c r="O17" s="181">
        <f>N17*100/$N$29</f>
        <v>5.75296108291032</v>
      </c>
      <c r="P17" s="183">
        <f>(SUM(N17:N19)*100/$N$29)</f>
        <v>15.4822335025381</v>
      </c>
      <c r="Q17" s="313"/>
      <c r="R17" t="s" s="321">
        <v>167</v>
      </c>
      <c r="S17" s="181">
        <f>J17*'3a,b,c. Number case studies +'!$D$15</f>
        <v>24.7368421052631</v>
      </c>
      <c r="T17" s="181">
        <f>K17*'3a,b,c. Number case studies +'!$D$16</f>
        <v>23.3333333333333</v>
      </c>
      <c r="U17" s="181">
        <f>L17*'3a,b,c. Number case studies +'!$D$17</f>
        <v>18.8235294117647</v>
      </c>
      <c r="V17" s="181">
        <f>M17*'3a,b,c. Number case studies +'!$D$18</f>
        <v>22</v>
      </c>
      <c r="W17" s="182">
        <f>SUM(S17:V17)</f>
        <v>88.8937048503611</v>
      </c>
      <c r="X17" s="181">
        <f>W17*100/$W$29</f>
        <v>5.78566352636787</v>
      </c>
      <c r="Y17" s="183">
        <f>(SUM(W17:W19)*100/W29)</f>
        <v>15.6428791161847</v>
      </c>
    </row>
    <row r="18" ht="26.55" customHeight="1">
      <c r="A18" s="152"/>
      <c r="B18" t="s" s="175">
        <v>136</v>
      </c>
      <c r="C18" s="176">
        <f>'4a. Synthesis SCORES (all arc'!C17</f>
        <v>2</v>
      </c>
      <c r="D18" s="177">
        <f>'4a. Synthesis SCORES (all arc'!D17</f>
        <v>2</v>
      </c>
      <c r="E18" s="177">
        <f>'4a. Synthesis SCORES (all arc'!E17</f>
        <v>2</v>
      </c>
      <c r="F18" s="177">
        <f>'4a. Synthesis SCORES (all arc'!F17</f>
        <v>2</v>
      </c>
      <c r="G18" s="178">
        <f>'4a. Synthesis SCORES (all arc'!G17</f>
        <v>2</v>
      </c>
      <c r="H18" s="153"/>
      <c r="I18" s="113"/>
      <c r="J18" s="180">
        <f>'4a. Synthesis SCORES (all arc'!J17</f>
        <v>29</v>
      </c>
      <c r="K18" s="181">
        <f>'4a. Synthesis SCORES (all arc'!K17</f>
        <v>26</v>
      </c>
      <c r="L18" s="181">
        <f>'4a. Synthesis SCORES (all arc'!L17</f>
        <v>32</v>
      </c>
      <c r="M18" s="181">
        <f>'4a. Synthesis SCORES (all arc'!M17</f>
        <v>19</v>
      </c>
      <c r="N18" s="182">
        <f>'4a. Synthesis SCORES (all arc'!N17</f>
        <v>106</v>
      </c>
      <c r="O18" s="181">
        <f>N18*100/$N$29</f>
        <v>4.4839255499154</v>
      </c>
      <c r="P18" s="153"/>
      <c r="Q18" s="313"/>
      <c r="R18" t="s" s="321">
        <v>168</v>
      </c>
      <c r="S18" s="181">
        <f>J18*'3a,b,c. Number case studies +'!$D$15</f>
        <v>15.2631578947368</v>
      </c>
      <c r="T18" s="181">
        <f>K18*'3a,b,c. Number case studies +'!$D$16</f>
        <v>17.3333333333333</v>
      </c>
      <c r="U18" s="181">
        <f>L18*'3a,b,c. Number case studies +'!$D$17</f>
        <v>18.8235294117647</v>
      </c>
      <c r="V18" s="181">
        <f>M18*'3a,b,c. Number case studies +'!$D$18</f>
        <v>19</v>
      </c>
      <c r="W18" s="182">
        <f>SUM(S18:V18)</f>
        <v>70.4200206398348</v>
      </c>
      <c r="X18" s="181">
        <f>W18*100/$W$29</f>
        <v>4.58330030937292</v>
      </c>
      <c r="Y18" s="153"/>
    </row>
    <row r="19" ht="26.55" customHeight="1">
      <c r="A19" s="156"/>
      <c r="B19" t="s" s="175">
        <v>137</v>
      </c>
      <c r="C19" s="176">
        <f>'4a. Synthesis SCORES (all arc'!C18</f>
        <v>3</v>
      </c>
      <c r="D19" s="177">
        <f>'4a. Synthesis SCORES (all arc'!D18</f>
        <v>2</v>
      </c>
      <c r="E19" s="177">
        <f>'4a. Synthesis SCORES (all arc'!E18</f>
        <v>2</v>
      </c>
      <c r="F19" s="177">
        <f>'4a. Synthesis SCORES (all arc'!F18</f>
        <v>2</v>
      </c>
      <c r="G19" s="178">
        <f>'4a. Synthesis SCORES (all arc'!G18</f>
        <v>2</v>
      </c>
      <c r="H19" s="157"/>
      <c r="I19" s="113"/>
      <c r="J19" s="180">
        <f>'4a. Synthesis SCORES (all arc'!J18</f>
        <v>47</v>
      </c>
      <c r="K19" s="181">
        <f>'4a. Synthesis SCORES (all arc'!K18</f>
        <v>30</v>
      </c>
      <c r="L19" s="181">
        <f>'4a. Synthesis SCORES (all arc'!L18</f>
        <v>26</v>
      </c>
      <c r="M19" s="181">
        <f>'4a. Synthesis SCORES (all arc'!M18</f>
        <v>21</v>
      </c>
      <c r="N19" s="182">
        <f>'4a. Synthesis SCORES (all arc'!N18</f>
        <v>124</v>
      </c>
      <c r="O19" s="181">
        <f>N19*100/$N$29</f>
        <v>5.24534686971235</v>
      </c>
      <c r="P19" s="157"/>
      <c r="Q19" s="313"/>
      <c r="R19" t="s" s="321">
        <v>169</v>
      </c>
      <c r="S19" s="181">
        <f>J19*'3a,b,c. Number case studies +'!$D$15</f>
        <v>24.7368421052631</v>
      </c>
      <c r="T19" s="181">
        <f>K19*'3a,b,c. Number case studies +'!$D$16</f>
        <v>20</v>
      </c>
      <c r="U19" s="181">
        <f>L19*'3a,b,c. Number case studies +'!$D$17</f>
        <v>15.2941176470588</v>
      </c>
      <c r="V19" s="181">
        <f>M19*'3a,b,c. Number case studies +'!$D$18</f>
        <v>21</v>
      </c>
      <c r="W19" s="182">
        <f>SUM(S19:V19)</f>
        <v>81.03095975232191</v>
      </c>
      <c r="X19" s="181">
        <f>W19*100/$W$29</f>
        <v>5.27391528044393</v>
      </c>
      <c r="Y19" s="157"/>
    </row>
    <row r="20" ht="52.55" customHeight="1">
      <c r="A20" t="s" s="191">
        <v>138</v>
      </c>
      <c r="B20" t="s" s="192">
        <v>139</v>
      </c>
      <c r="C20" s="193">
        <f>'4a. Synthesis SCORES (all arc'!C19</f>
        <v>3</v>
      </c>
      <c r="D20" s="194">
        <f>'4a. Synthesis SCORES (all arc'!D19</f>
        <v>3</v>
      </c>
      <c r="E20" s="194">
        <f>'4a. Synthesis SCORES (all arc'!E19</f>
        <v>2</v>
      </c>
      <c r="F20" s="194">
        <f>'4a. Synthesis SCORES (all arc'!F19</f>
        <v>2</v>
      </c>
      <c r="G20" s="195">
        <f>'4a. Synthesis SCORES (all arc'!G19</f>
        <v>2</v>
      </c>
      <c r="H20" s="196">
        <f>'4a. Synthesis SCORES (all arc'!H19</f>
        <v>2</v>
      </c>
      <c r="I20" s="113"/>
      <c r="J20" s="197">
        <f>'4a. Synthesis SCORES (all arc'!J19</f>
        <v>53</v>
      </c>
      <c r="K20" s="198">
        <f>'4a. Synthesis SCORES (all arc'!K19</f>
        <v>39</v>
      </c>
      <c r="L20" s="198">
        <f>'4a. Synthesis SCORES (all arc'!L19</f>
        <v>31</v>
      </c>
      <c r="M20" s="198">
        <f>'4a. Synthesis SCORES (all arc'!M19</f>
        <v>20</v>
      </c>
      <c r="N20" s="199">
        <f>'4a. Synthesis SCORES (all arc'!N19</f>
        <v>143</v>
      </c>
      <c r="O20" s="198">
        <f>N20*100/$N$29</f>
        <v>6.04906937394247</v>
      </c>
      <c r="P20" s="200">
        <f>(SUM(N20:N22)*100/$N$29)</f>
        <v>14.9746192893401</v>
      </c>
      <c r="Q20" s="313"/>
      <c r="R20" t="s" s="322">
        <v>170</v>
      </c>
      <c r="S20" s="198">
        <f>J20*'3a,b,c. Number case studies +'!$D$15</f>
        <v>27.8947368421053</v>
      </c>
      <c r="T20" s="198">
        <f>K20*'3a,b,c. Number case studies +'!$D$16</f>
        <v>26</v>
      </c>
      <c r="U20" s="198">
        <f>L20*'3a,b,c. Number case studies +'!$D$17</f>
        <v>18.2352941176471</v>
      </c>
      <c r="V20" s="198">
        <f>M20*'3a,b,c. Number case studies +'!$D$18</f>
        <v>20</v>
      </c>
      <c r="W20" s="199">
        <f>SUM(S20:V20)</f>
        <v>92.1300309597524</v>
      </c>
      <c r="X20" s="198">
        <f>W20*100/$W$29</f>
        <v>5.99630042087077</v>
      </c>
      <c r="Y20" s="200">
        <f>(SUM(W20:W22)*100/W29)</f>
        <v>14.9487042741288</v>
      </c>
    </row>
    <row r="21" ht="26.55" customHeight="1">
      <c r="A21" s="152"/>
      <c r="B21" t="s" s="192">
        <v>140</v>
      </c>
      <c r="C21" s="193">
        <f>'4a. Synthesis SCORES (all arc'!C20</f>
        <v>3</v>
      </c>
      <c r="D21" s="194">
        <f>'4a. Synthesis SCORES (all arc'!D20</f>
        <v>2</v>
      </c>
      <c r="E21" s="194">
        <f>'4a. Synthesis SCORES (all arc'!E20</f>
        <v>1.5</v>
      </c>
      <c r="F21" s="194">
        <f>'4a. Synthesis SCORES (all arc'!F20</f>
        <v>2</v>
      </c>
      <c r="G21" s="195">
        <f>'4a. Synthesis SCORES (all arc'!G20</f>
        <v>2</v>
      </c>
      <c r="H21" s="153"/>
      <c r="I21" s="113"/>
      <c r="J21" s="197">
        <f>'4a. Synthesis SCORES (all arc'!J20</f>
        <v>41</v>
      </c>
      <c r="K21" s="198">
        <f>'4a. Synthesis SCORES (all arc'!K20</f>
        <v>35</v>
      </c>
      <c r="L21" s="198">
        <f>'4a. Synthesis SCORES (all arc'!L20</f>
        <v>24</v>
      </c>
      <c r="M21" s="198">
        <f>'4a. Synthesis SCORES (all arc'!M20</f>
        <v>15</v>
      </c>
      <c r="N21" s="199">
        <f>'4a. Synthesis SCORES (all arc'!N20</f>
        <v>115</v>
      </c>
      <c r="O21" s="198">
        <f>N21*100/$N$29</f>
        <v>4.86463620981387</v>
      </c>
      <c r="P21" s="153"/>
      <c r="Q21" s="313"/>
      <c r="R21" t="s" s="322">
        <v>171</v>
      </c>
      <c r="S21" s="198">
        <f>J21*'3a,b,c. Number case studies +'!$D$15</f>
        <v>21.578947368421</v>
      </c>
      <c r="T21" s="198">
        <f>K21*'3a,b,c. Number case studies +'!$D$16</f>
        <v>23.3333333333333</v>
      </c>
      <c r="U21" s="198">
        <f>L21*'3a,b,c. Number case studies +'!$D$17</f>
        <v>14.1176470588235</v>
      </c>
      <c r="V21" s="198">
        <f>M21*'3a,b,c. Number case studies +'!$D$18</f>
        <v>15</v>
      </c>
      <c r="W21" s="199">
        <f>SUM(S21:V21)</f>
        <v>74.02992776057781</v>
      </c>
      <c r="X21" s="198">
        <f>W21*100/$W$29</f>
        <v>4.81825179437645</v>
      </c>
      <c r="Y21" s="153"/>
    </row>
    <row r="22" ht="39.55" customHeight="1">
      <c r="A22" s="156"/>
      <c r="B22" t="s" s="192">
        <v>142</v>
      </c>
      <c r="C22" s="193">
        <f>'4a. Synthesis SCORES (all arc'!C21</f>
        <v>2</v>
      </c>
      <c r="D22" s="194">
        <f>'4a. Synthesis SCORES (all arc'!D21</f>
        <v>2</v>
      </c>
      <c r="E22" s="194">
        <f>'4a. Synthesis SCORES (all arc'!E21</f>
        <v>1.5</v>
      </c>
      <c r="F22" s="194">
        <f>'4a. Synthesis SCORES (all arc'!F21</f>
        <v>2</v>
      </c>
      <c r="G22" s="195">
        <f>'4a. Synthesis SCORES (all arc'!G21</f>
        <v>2</v>
      </c>
      <c r="H22" s="157"/>
      <c r="I22" s="113"/>
      <c r="J22" s="197">
        <f>'4a. Synthesis SCORES (all arc'!J21</f>
        <v>35</v>
      </c>
      <c r="K22" s="198">
        <f>'4a. Synthesis SCORES (all arc'!K21</f>
        <v>23</v>
      </c>
      <c r="L22" s="198">
        <f>'4a. Synthesis SCORES (all arc'!L21</f>
        <v>20</v>
      </c>
      <c r="M22" s="198">
        <f>'4a. Synthesis SCORES (all arc'!M21</f>
        <v>18</v>
      </c>
      <c r="N22" s="199">
        <f>'4a. Synthesis SCORES (all arc'!N21</f>
        <v>96</v>
      </c>
      <c r="O22" s="198">
        <f>N22*100/$N$29</f>
        <v>4.06091370558376</v>
      </c>
      <c r="P22" s="157"/>
      <c r="Q22" s="313"/>
      <c r="R22" t="s" s="322">
        <v>172</v>
      </c>
      <c r="S22" s="198">
        <f>J22*'3a,b,c. Number case studies +'!$D$15</f>
        <v>18.4210526315789</v>
      </c>
      <c r="T22" s="198">
        <f>K22*'3a,b,c. Number case studies +'!$D$16</f>
        <v>15.3333333333333</v>
      </c>
      <c r="U22" s="198">
        <f>L22*'3a,b,c. Number case studies +'!$D$17</f>
        <v>11.7647058823529</v>
      </c>
      <c r="V22" s="198">
        <f>M22*'3a,b,c. Number case studies +'!$D$18</f>
        <v>18</v>
      </c>
      <c r="W22" s="199">
        <f>SUM(S22:V22)</f>
        <v>63.5190918472651</v>
      </c>
      <c r="X22" s="198">
        <f>W22*100/$W$29</f>
        <v>4.13415205888159</v>
      </c>
      <c r="Y22" s="157"/>
    </row>
    <row r="23" ht="13.55" customHeight="1">
      <c r="A23" t="s" s="207">
        <v>144</v>
      </c>
      <c r="B23" t="s" s="208">
        <v>145</v>
      </c>
      <c r="C23" s="209">
        <f>'4a. Synthesis SCORES (all arc'!C22</f>
        <v>2</v>
      </c>
      <c r="D23" s="210">
        <f>'4a. Synthesis SCORES (all arc'!D22</f>
        <v>1</v>
      </c>
      <c r="E23" s="210">
        <f>'4a. Synthesis SCORES (all arc'!E22</f>
        <v>1</v>
      </c>
      <c r="F23" s="210">
        <f>'4a. Synthesis SCORES (all arc'!F22</f>
        <v>1</v>
      </c>
      <c r="G23" s="211">
        <f>'4a. Synthesis SCORES (all arc'!G22</f>
        <v>1</v>
      </c>
      <c r="H23" s="212">
        <f>'4a. Synthesis SCORES (all arc'!H22</f>
        <v>2</v>
      </c>
      <c r="I23" s="113"/>
      <c r="J23" s="213">
        <f>'4a. Synthesis SCORES (all arc'!J22</f>
        <v>33</v>
      </c>
      <c r="K23" s="214">
        <f>'4a. Synthesis SCORES (all arc'!K22</f>
        <v>23</v>
      </c>
      <c r="L23" s="214">
        <f>'4a. Synthesis SCORES (all arc'!L22</f>
        <v>16</v>
      </c>
      <c r="M23" s="214">
        <f>'4a. Synthesis SCORES (all arc'!M22</f>
        <v>10</v>
      </c>
      <c r="N23" s="215">
        <f>'4a. Synthesis SCORES (all arc'!N22</f>
        <v>82</v>
      </c>
      <c r="O23" s="214">
        <f>N23*100/$N$29</f>
        <v>3.46869712351946</v>
      </c>
      <c r="P23" s="216">
        <f>(SUM(N23:N25)*100/$N$29)</f>
        <v>12.7749576988156</v>
      </c>
      <c r="Q23" s="313"/>
      <c r="R23" t="s" s="323">
        <v>173</v>
      </c>
      <c r="S23" s="214">
        <f>J23*'3a,b,c. Number case studies +'!$D$15</f>
        <v>17.3684210526316</v>
      </c>
      <c r="T23" s="214">
        <f>K23*'3a,b,c. Number case studies +'!$D$16</f>
        <v>15.3333333333333</v>
      </c>
      <c r="U23" s="214">
        <f>L23*'3a,b,c. Number case studies +'!$D$17</f>
        <v>9.41176470588235</v>
      </c>
      <c r="V23" s="214">
        <f>M23*'3a,b,c. Number case studies +'!$D$18</f>
        <v>10</v>
      </c>
      <c r="W23" s="215">
        <f>SUM(S23:V23)</f>
        <v>52.1135190918473</v>
      </c>
      <c r="X23" s="214">
        <f>W23*100/$W$29</f>
        <v>3.3918182074639</v>
      </c>
      <c r="Y23" s="216">
        <f>(SUM(W23:W25)*100/W29)</f>
        <v>12.8238643004047</v>
      </c>
    </row>
    <row r="24" ht="39.55" customHeight="1">
      <c r="A24" s="152"/>
      <c r="B24" t="s" s="217">
        <v>146</v>
      </c>
      <c r="C24" s="209">
        <f>'4a. Synthesis SCORES (all arc'!C23</f>
        <v>1</v>
      </c>
      <c r="D24" s="210">
        <f>'4a. Synthesis SCORES (all arc'!D23</f>
        <v>1</v>
      </c>
      <c r="E24" s="210">
        <f>'4a. Synthesis SCORES (all arc'!E23</f>
        <v>0</v>
      </c>
      <c r="F24" s="210">
        <f>'4a. Synthesis SCORES (all arc'!F23</f>
        <v>1</v>
      </c>
      <c r="G24" s="211">
        <f>'4a. Synthesis SCORES (all arc'!G23</f>
        <v>1</v>
      </c>
      <c r="H24" s="153"/>
      <c r="I24" s="113"/>
      <c r="J24" s="213">
        <f>'4a. Synthesis SCORES (all arc'!J23</f>
        <v>25</v>
      </c>
      <c r="K24" s="214">
        <f>'4a. Synthesis SCORES (all arc'!K23</f>
        <v>20</v>
      </c>
      <c r="L24" s="214">
        <f>'4a. Synthesis SCORES (all arc'!L23</f>
        <v>12</v>
      </c>
      <c r="M24" s="214">
        <f>'4a. Synthesis SCORES (all arc'!M23</f>
        <v>11</v>
      </c>
      <c r="N24" s="215">
        <f>'4a. Synthesis SCORES (all arc'!N23</f>
        <v>68</v>
      </c>
      <c r="O24" s="214">
        <f>N24*100/$N$29</f>
        <v>2.87648054145516</v>
      </c>
      <c r="P24" s="153"/>
      <c r="Q24" s="313"/>
      <c r="R24" t="s" s="323">
        <v>174</v>
      </c>
      <c r="S24" s="214">
        <f>J24*'3a,b,c. Number case studies +'!$D$15</f>
        <v>13.1578947368421</v>
      </c>
      <c r="T24" s="214">
        <f>K24*'3a,b,c. Number case studies +'!$D$16</f>
        <v>13.3333333333333</v>
      </c>
      <c r="U24" s="214">
        <f>L24*'3a,b,c. Number case studies +'!$D$17</f>
        <v>7.05882352941176</v>
      </c>
      <c r="V24" s="214">
        <f>M24*'3a,b,c. Number case studies +'!$D$18</f>
        <v>11</v>
      </c>
      <c r="W24" s="215">
        <f>SUM(S24:V24)</f>
        <v>44.5500515995872</v>
      </c>
      <c r="X24" s="214">
        <f>W24*100/$W$29</f>
        <v>2.8995485008913</v>
      </c>
      <c r="Y24" s="153"/>
    </row>
    <row r="25" ht="51.4" customHeight="1">
      <c r="A25" s="156"/>
      <c r="B25" t="s" s="217">
        <v>147</v>
      </c>
      <c r="C25" s="209">
        <f>'4a. Synthesis SCORES (all arc'!C24</f>
        <v>3</v>
      </c>
      <c r="D25" s="210">
        <f>'4a. Synthesis SCORES (all arc'!D24</f>
        <v>3</v>
      </c>
      <c r="E25" s="210">
        <f>'4a. Synthesis SCORES (all arc'!E24</f>
        <v>2</v>
      </c>
      <c r="F25" s="210">
        <f>'4a. Synthesis SCORES (all arc'!F24</f>
        <v>3</v>
      </c>
      <c r="G25" s="211">
        <f>'4a. Synthesis SCORES (all arc'!G24</f>
        <v>3</v>
      </c>
      <c r="H25" s="157"/>
      <c r="I25" s="113"/>
      <c r="J25" s="213">
        <f>'4a. Synthesis SCORES (all arc'!J24</f>
        <v>52</v>
      </c>
      <c r="K25" s="214">
        <f>'4a. Synthesis SCORES (all arc'!K24</f>
        <v>39</v>
      </c>
      <c r="L25" s="214">
        <f>'4a. Synthesis SCORES (all arc'!L24</f>
        <v>34</v>
      </c>
      <c r="M25" s="214">
        <f>'4a. Synthesis SCORES (all arc'!M24</f>
        <v>27</v>
      </c>
      <c r="N25" s="215">
        <f>'4a. Synthesis SCORES (all arc'!N24</f>
        <v>152</v>
      </c>
      <c r="O25" s="214">
        <f>N25*100/$N$29</f>
        <v>6.42978003384095</v>
      </c>
      <c r="P25" s="157"/>
      <c r="Q25" s="313"/>
      <c r="R25" t="s" s="323">
        <v>175</v>
      </c>
      <c r="S25" s="214">
        <f>J25*'3a,b,c. Number case studies +'!$D$15</f>
        <v>27.3684210526316</v>
      </c>
      <c r="T25" s="214">
        <f>K25*'3a,b,c. Number case studies +'!$D$16</f>
        <v>26</v>
      </c>
      <c r="U25" s="214">
        <f>L25*'3a,b,c. Number case studies +'!$D$17</f>
        <v>20</v>
      </c>
      <c r="V25" s="214">
        <f>M25*'3a,b,c. Number case studies +'!$D$18</f>
        <v>27</v>
      </c>
      <c r="W25" s="215">
        <f>SUM(S25:V25)</f>
        <v>100.368421052632</v>
      </c>
      <c r="X25" s="214">
        <f>W25*100/$W$29</f>
        <v>6.53249759204954</v>
      </c>
      <c r="Y25" s="157"/>
    </row>
    <row r="26" ht="52.55" customHeight="1">
      <c r="A26" t="s" s="218">
        <v>148</v>
      </c>
      <c r="B26" t="s" s="219">
        <v>149</v>
      </c>
      <c r="C26" s="220">
        <f>'4a. Synthesis SCORES (all arc'!C25</f>
        <v>2</v>
      </c>
      <c r="D26" s="221">
        <f>'4a. Synthesis SCORES (all arc'!D25</f>
        <v>2</v>
      </c>
      <c r="E26" s="221">
        <f>'4a. Synthesis SCORES (all arc'!E25</f>
        <v>1</v>
      </c>
      <c r="F26" s="221">
        <f>'4a. Synthesis SCORES (all arc'!F25</f>
        <v>1.5</v>
      </c>
      <c r="G26" s="222">
        <f>'4a. Synthesis SCORES (all arc'!G25</f>
        <v>2</v>
      </c>
      <c r="H26" s="223">
        <f>'4a. Synthesis SCORES (all arc'!H25</f>
        <v>1</v>
      </c>
      <c r="I26" s="113"/>
      <c r="J26" s="224">
        <f>'4a. Synthesis SCORES (all arc'!J25</f>
        <v>46</v>
      </c>
      <c r="K26" s="225">
        <f>'4a. Synthesis SCORES (all arc'!K25</f>
        <v>32</v>
      </c>
      <c r="L26" s="225">
        <f>'4a. Synthesis SCORES (all arc'!L25</f>
        <v>30</v>
      </c>
      <c r="M26" s="225">
        <f>'4a. Synthesis SCORES (all arc'!M25</f>
        <v>20</v>
      </c>
      <c r="N26" s="226">
        <f>'4a. Synthesis SCORES (all arc'!N25</f>
        <v>128</v>
      </c>
      <c r="O26" s="225">
        <f>N26*100/$N$29</f>
        <v>5.41455160744501</v>
      </c>
      <c r="P26" s="227">
        <f>(SUM(N26:N28)*100/$N$29)</f>
        <v>11.8866328257191</v>
      </c>
      <c r="Q26" s="313"/>
      <c r="R26" t="s" s="324">
        <v>176</v>
      </c>
      <c r="S26" s="225">
        <f>J26*'3a,b,c. Number case studies +'!$D$15</f>
        <v>24.2105263157895</v>
      </c>
      <c r="T26" s="225">
        <f>K26*'3a,b,c. Number case studies +'!$D$16</f>
        <v>21.3333333333333</v>
      </c>
      <c r="U26" s="225">
        <f>L26*'3a,b,c. Number case studies +'!$D$17</f>
        <v>17.6470588235294</v>
      </c>
      <c r="V26" s="225">
        <f>M26*'3a,b,c. Number case studies +'!$D$18</f>
        <v>20</v>
      </c>
      <c r="W26" s="226">
        <f>SUM(S26:V26)</f>
        <v>83.1909184726522</v>
      </c>
      <c r="X26" s="225">
        <f>W26*100/$W$29</f>
        <v>5.41449660065903</v>
      </c>
      <c r="Y26" s="227">
        <f>(SUM(W26:W28)*100/W29)</f>
        <v>11.7775309003518</v>
      </c>
    </row>
    <row r="27" ht="26.55" customHeight="1">
      <c r="A27" s="152"/>
      <c r="B27" t="s" s="219">
        <v>150</v>
      </c>
      <c r="C27" s="220">
        <f>'4a. Synthesis SCORES (all arc'!C26</f>
        <v>1</v>
      </c>
      <c r="D27" s="221">
        <f>'4a. Synthesis SCORES (all arc'!D26</f>
        <v>1</v>
      </c>
      <c r="E27" s="221">
        <f>'4a. Synthesis SCORES (all arc'!E26</f>
        <v>1.5</v>
      </c>
      <c r="F27" s="221">
        <f>'4a. Synthesis SCORES (all arc'!F26</f>
        <v>0.5</v>
      </c>
      <c r="G27" s="222">
        <f>'4a. Synthesis SCORES (all arc'!G26</f>
        <v>1</v>
      </c>
      <c r="H27" s="153"/>
      <c r="I27" s="113"/>
      <c r="J27" s="224">
        <f>'4a. Synthesis SCORES (all arc'!J26</f>
        <v>30</v>
      </c>
      <c r="K27" s="225">
        <f>'4a. Synthesis SCORES (all arc'!K26</f>
        <v>22</v>
      </c>
      <c r="L27" s="225">
        <f>'4a. Synthesis SCORES (all arc'!L26</f>
        <v>24</v>
      </c>
      <c r="M27" s="225">
        <f>'4a. Synthesis SCORES (all arc'!M26</f>
        <v>10</v>
      </c>
      <c r="N27" s="226">
        <f>'4a. Synthesis SCORES (all arc'!N26</f>
        <v>86</v>
      </c>
      <c r="O27" s="225">
        <f>N27*100/$N$29</f>
        <v>3.63790186125212</v>
      </c>
      <c r="P27" s="153"/>
      <c r="Q27" s="313"/>
      <c r="R27" t="s" s="324">
        <v>177</v>
      </c>
      <c r="S27" s="225">
        <f>J27*'3a,b,c. Number case studies +'!$D$15</f>
        <v>15.7894736842105</v>
      </c>
      <c r="T27" s="225">
        <f>K27*'3a,b,c. Number case studies +'!$D$16</f>
        <v>14.6666666666667</v>
      </c>
      <c r="U27" s="225">
        <f>L27*'3a,b,c. Number case studies +'!$D$17</f>
        <v>14.1176470588235</v>
      </c>
      <c r="V27" s="225">
        <f>M27*'3a,b,c. Number case studies +'!$D$18</f>
        <v>10</v>
      </c>
      <c r="W27" s="226">
        <f>SUM(S27:V27)</f>
        <v>54.5737874097007</v>
      </c>
      <c r="X27" s="225">
        <f>W27*100/$W$29</f>
        <v>3.55194523440742</v>
      </c>
      <c r="Y27" s="153"/>
    </row>
    <row r="28" ht="26.55" customHeight="1">
      <c r="A28" s="156"/>
      <c r="B28" t="s" s="219">
        <v>151</v>
      </c>
      <c r="C28" s="220">
        <f>'4a. Synthesis SCORES (all arc'!C27</f>
        <v>1</v>
      </c>
      <c r="D28" s="221">
        <f>'4a. Synthesis SCORES (all arc'!D27</f>
        <v>1</v>
      </c>
      <c r="E28" s="221">
        <f>'4a. Synthesis SCORES (all arc'!E27</f>
        <v>0</v>
      </c>
      <c r="F28" s="221">
        <f>'4a. Synthesis SCORES (all arc'!F27</f>
        <v>1</v>
      </c>
      <c r="G28" s="222">
        <f>'4a. Synthesis SCORES (all arc'!G27</f>
        <v>1</v>
      </c>
      <c r="H28" s="157"/>
      <c r="I28" s="113"/>
      <c r="J28" s="224">
        <f>'4a. Synthesis SCORES (all arc'!J27</f>
        <v>27</v>
      </c>
      <c r="K28" s="225">
        <f>'4a. Synthesis SCORES (all arc'!K27</f>
        <v>17</v>
      </c>
      <c r="L28" s="225">
        <f>'4a. Synthesis SCORES (all arc'!L27</f>
        <v>13</v>
      </c>
      <c r="M28" s="225">
        <f>'4a. Synthesis SCORES (all arc'!M27</f>
        <v>10</v>
      </c>
      <c r="N28" s="226">
        <f>'4a. Synthesis SCORES (all arc'!N27</f>
        <v>67</v>
      </c>
      <c r="O28" s="225">
        <f>N28*100/$N$29</f>
        <v>2.834179357022</v>
      </c>
      <c r="P28" s="157"/>
      <c r="Q28" s="313"/>
      <c r="R28" t="s" s="324">
        <v>178</v>
      </c>
      <c r="S28" s="225">
        <f>J28*'3a,b,c. Number case studies +'!$D$15</f>
        <v>14.2105263157895</v>
      </c>
      <c r="T28" s="225">
        <f>K28*'3a,b,c. Number case studies +'!$D$16</f>
        <v>11.3333333333333</v>
      </c>
      <c r="U28" s="225">
        <f>L28*'3a,b,c. Number case studies +'!$D$17</f>
        <v>7.64705882352941</v>
      </c>
      <c r="V28" s="225">
        <f>M28*'3a,b,c. Number case studies +'!$D$18</f>
        <v>10</v>
      </c>
      <c r="W28" s="226">
        <f>SUM(S28:V28)</f>
        <v>43.1909184726522</v>
      </c>
      <c r="X28" s="225">
        <f>W28*100/$W$29</f>
        <v>2.81108906528534</v>
      </c>
      <c r="Y28" s="157"/>
    </row>
    <row r="29" ht="14.05" customHeight="1">
      <c r="A29" s="230"/>
      <c r="B29" s="231"/>
      <c r="C29" s="232">
        <f>'4a. Synthesis SCORES (all arc'!C28</f>
        <v>2</v>
      </c>
      <c r="D29" s="170">
        <f>'4a. Synthesis SCORES (all arc'!D28</f>
        <v>2</v>
      </c>
      <c r="E29" s="170">
        <f>'4a. Synthesis SCORES (all arc'!E28</f>
        <v>2</v>
      </c>
      <c r="F29" s="170">
        <f>'4a. Synthesis SCORES (all arc'!F28</f>
        <v>2</v>
      </c>
      <c r="G29" s="228"/>
      <c r="H29" s="325"/>
      <c r="I29" s="113"/>
      <c r="J29" s="236">
        <f>SUM(J10:J28)</f>
        <v>837</v>
      </c>
      <c r="K29" s="237">
        <f>SUM(K10:K28)</f>
        <v>620</v>
      </c>
      <c r="L29" s="237">
        <f>SUM(L10:L28)</f>
        <v>545</v>
      </c>
      <c r="M29" s="237">
        <f>SUM(M10:M28)</f>
        <v>362</v>
      </c>
      <c r="N29" s="237">
        <f>SUM(N10:N28)</f>
        <v>2364</v>
      </c>
      <c r="O29" s="237">
        <f>SUM(O10:O28)</f>
        <v>100</v>
      </c>
      <c r="P29" s="238">
        <f>SUM(P10:P28)</f>
        <v>100</v>
      </c>
      <c r="Q29" s="313"/>
      <c r="R29" s="232"/>
      <c r="S29" s="326">
        <f>J29*'3a,b,c. Number case studies +'!$D$15</f>
        <v>440.526315789474</v>
      </c>
      <c r="T29" s="326">
        <f>K29*'3a,b,c. Number case studies +'!$D$16</f>
        <v>413.333333333334</v>
      </c>
      <c r="U29" s="326">
        <f>L29*'3a,b,c. Number case studies +'!$D$17</f>
        <v>320.588235294118</v>
      </c>
      <c r="V29" s="326">
        <f>M29*'3a,b,c. Number case studies +'!$D$18</f>
        <v>362</v>
      </c>
      <c r="W29" s="241">
        <f>SUM(W10:W28)</f>
        <v>1536.447884416930</v>
      </c>
      <c r="X29" s="241">
        <f>SUM(X10:X28)</f>
        <v>99.9999999999997</v>
      </c>
      <c r="Y29" s="242">
        <f>SUM(Y10:Y28)</f>
        <v>99.9999999999996</v>
      </c>
    </row>
    <row r="30" ht="53.55" customHeight="1">
      <c r="A30" s="230"/>
      <c r="B30" s="231"/>
      <c r="C30" s="243"/>
      <c r="D30" s="244"/>
      <c r="E30" t="s" s="245">
        <v>152</v>
      </c>
      <c r="F30" s="105"/>
      <c r="G30" s="172">
        <f>'4a. Synthesis SCORES (all arc'!G29</f>
        <v>2</v>
      </c>
      <c r="H30" s="327"/>
      <c r="I30" s="247"/>
      <c r="J30" s="65"/>
      <c r="K30" s="65"/>
      <c r="L30" s="65"/>
      <c r="M30" s="65"/>
      <c r="N30" s="65"/>
      <c r="O30" s="65"/>
      <c r="P30" s="65"/>
      <c r="Q30" s="328"/>
      <c r="R30" s="329"/>
      <c r="S30" s="203"/>
      <c r="T30" s="203"/>
      <c r="U30" s="203"/>
      <c r="V30" t="s" s="330">
        <v>179</v>
      </c>
      <c r="W30" s="203">
        <f>W29/N29</f>
        <v>0.649935653306654</v>
      </c>
      <c r="X30" s="203"/>
      <c r="Y30" s="173"/>
    </row>
    <row r="31" ht="23.55" customHeight="1">
      <c r="A31" s="129"/>
      <c r="B31" s="68"/>
      <c r="C31" s="331"/>
      <c r="D31" s="331"/>
      <c r="E31" s="331"/>
      <c r="F31" s="331"/>
      <c r="G31" s="331"/>
      <c r="H31" s="332"/>
      <c r="I31" s="66"/>
      <c r="J31" s="333"/>
      <c r="K31" s="333"/>
      <c r="L31" s="333"/>
      <c r="M31" s="333"/>
      <c r="N31" s="333"/>
      <c r="O31" s="333"/>
      <c r="P31" s="333"/>
      <c r="Q31" s="334"/>
      <c r="R31" s="335"/>
      <c r="S31" s="336"/>
      <c r="T31" s="336"/>
      <c r="U31" s="336"/>
      <c r="V31" s="336"/>
      <c r="W31" s="336"/>
      <c r="X31" s="336"/>
      <c r="Y31" s="337"/>
    </row>
    <row r="32" ht="23.05" customHeight="1">
      <c r="A32" s="129"/>
      <c r="B32" s="68"/>
      <c r="C32" s="68"/>
      <c r="D32" s="68"/>
      <c r="E32" s="68"/>
      <c r="F32" s="68"/>
      <c r="G32" s="68"/>
      <c r="H32" s="129"/>
      <c r="I32" s="66"/>
      <c r="J32" s="333"/>
      <c r="K32" s="333"/>
      <c r="L32" s="333"/>
      <c r="M32" s="333"/>
      <c r="N32" s="333"/>
      <c r="O32" s="333"/>
      <c r="P32" s="333"/>
      <c r="Q32" s="338"/>
      <c r="R32" t="s" s="339">
        <v>180</v>
      </c>
      <c r="S32" s="50"/>
      <c r="T32" s="50"/>
      <c r="U32" s="50"/>
      <c r="V32" s="50"/>
      <c r="W32" s="50"/>
      <c r="X32" s="51"/>
      <c r="Y32" s="340"/>
    </row>
    <row r="33" ht="26.55" customHeight="1">
      <c r="A33" s="129"/>
      <c r="B33" s="68"/>
      <c r="C33" s="68"/>
      <c r="D33" s="68"/>
      <c r="E33" s="68"/>
      <c r="F33" s="68"/>
      <c r="G33" s="68"/>
      <c r="H33" s="129"/>
      <c r="I33" s="66"/>
      <c r="J33" s="333"/>
      <c r="K33" s="333"/>
      <c r="L33" s="333"/>
      <c r="M33" s="333"/>
      <c r="N33" s="333"/>
      <c r="O33" s="333"/>
      <c r="P33" s="333"/>
      <c r="Q33" s="338"/>
      <c r="R33" t="s" s="341">
        <v>181</v>
      </c>
      <c r="S33" t="s" s="342">
        <v>182</v>
      </c>
      <c r="T33" s="326">
        <f t="shared" si="361" ref="T33:T64">19*0</f>
        <v>0</v>
      </c>
      <c r="U33" s="149">
        <f>T33/($T$34/4)</f>
        <v>0</v>
      </c>
      <c r="V33" t="s" s="342">
        <v>183</v>
      </c>
      <c r="W33" s="326">
        <f>T33*4</f>
        <v>0</v>
      </c>
      <c r="X33" s="343">
        <f>W33/($W$34/4)</f>
        <v>0</v>
      </c>
      <c r="Y33" s="340"/>
    </row>
    <row r="34" ht="26.55" customHeight="1">
      <c r="A34" s="129"/>
      <c r="B34" s="68"/>
      <c r="C34" s="68"/>
      <c r="D34" s="68"/>
      <c r="E34" s="68"/>
      <c r="F34" s="68"/>
      <c r="G34" s="68"/>
      <c r="H34" s="129"/>
      <c r="I34" s="66"/>
      <c r="J34" s="333"/>
      <c r="K34" s="333"/>
      <c r="L34" s="333"/>
      <c r="M34" s="333"/>
      <c r="N34" s="333"/>
      <c r="O34" s="333"/>
      <c r="P34" s="333"/>
      <c r="Q34" s="338"/>
      <c r="R34" s="159"/>
      <c r="S34" t="s" s="342">
        <v>184</v>
      </c>
      <c r="T34" s="326">
        <f>19*4*10</f>
        <v>760</v>
      </c>
      <c r="U34" s="149">
        <f>T34/($T$34/4)</f>
        <v>4</v>
      </c>
      <c r="V34" t="s" s="342">
        <v>185</v>
      </c>
      <c r="W34" s="326">
        <f>T34*4</f>
        <v>3040</v>
      </c>
      <c r="X34" s="343">
        <f>W34/($W$34/4)</f>
        <v>4</v>
      </c>
      <c r="Y34" s="340"/>
    </row>
    <row r="35" ht="22.55" customHeight="1">
      <c r="A35" s="129"/>
      <c r="B35" s="68"/>
      <c r="C35" s="68"/>
      <c r="D35" s="68"/>
      <c r="E35" s="68"/>
      <c r="F35" s="68"/>
      <c r="G35" s="68"/>
      <c r="H35" s="129"/>
      <c r="I35" s="66"/>
      <c r="J35" s="333"/>
      <c r="K35" s="333"/>
      <c r="L35" s="333"/>
      <c r="M35" s="333"/>
      <c r="N35" s="333"/>
      <c r="O35" s="333"/>
      <c r="P35" s="333"/>
      <c r="Q35" s="338"/>
      <c r="R35" t="s" s="341">
        <v>186</v>
      </c>
      <c r="S35" t="s" s="274">
        <v>156</v>
      </c>
      <c r="T35" t="s" s="274">
        <v>157</v>
      </c>
      <c r="U35" t="s" s="274">
        <v>158</v>
      </c>
      <c r="V35" t="s" s="274">
        <v>159</v>
      </c>
      <c r="W35" t="s" s="274">
        <v>187</v>
      </c>
      <c r="X35" s="150"/>
      <c r="Y35" s="340"/>
    </row>
    <row r="36" ht="22.55" customHeight="1">
      <c r="A36" s="129"/>
      <c r="B36" s="68"/>
      <c r="C36" s="68"/>
      <c r="D36" s="68"/>
      <c r="E36" s="68"/>
      <c r="F36" s="68"/>
      <c r="G36" s="68"/>
      <c r="H36" s="129"/>
      <c r="I36" s="66"/>
      <c r="J36" s="333"/>
      <c r="K36" s="333"/>
      <c r="L36" s="333"/>
      <c r="M36" s="333"/>
      <c r="N36" s="333"/>
      <c r="O36" s="333"/>
      <c r="P36" s="333"/>
      <c r="Q36" s="338"/>
      <c r="R36" s="159"/>
      <c r="S36" s="149">
        <f>S29/($T$34/4)</f>
        <v>2.31855955678671</v>
      </c>
      <c r="T36" s="149">
        <f>T29/($T$34/4)</f>
        <v>2.17543859649123</v>
      </c>
      <c r="U36" s="149">
        <f>U29/($T$34/4)</f>
        <v>1.68730650154799</v>
      </c>
      <c r="V36" s="149">
        <f>V29/($T$34/4)</f>
        <v>1.90526315789474</v>
      </c>
      <c r="W36" s="149">
        <f>W29/($W$34/4)</f>
        <v>2.02164195318017</v>
      </c>
      <c r="X36" s="150"/>
      <c r="Y36" s="340"/>
    </row>
    <row r="37" ht="22.55" customHeight="1">
      <c r="A37" t="s" s="126">
        <v>141</v>
      </c>
      <c r="B37" s="71"/>
      <c r="C37" s="308"/>
      <c r="D37" s="104"/>
      <c r="E37" s="104"/>
      <c r="F37" s="104"/>
      <c r="G37" s="104"/>
      <c r="H37" s="104"/>
      <c r="I37" s="104"/>
      <c r="J37" s="71"/>
      <c r="K37" s="68"/>
      <c r="L37" s="68"/>
      <c r="M37" s="308"/>
      <c r="N37" s="104"/>
      <c r="O37" s="104"/>
      <c r="P37" s="104"/>
      <c r="Q37" s="104"/>
      <c r="R37" s="104"/>
      <c r="S37" s="104"/>
      <c r="T37" s="71"/>
      <c r="U37" s="68"/>
      <c r="V37" s="68"/>
      <c r="W37" s="68"/>
      <c r="X37" s="308"/>
      <c r="Y37" s="309"/>
    </row>
    <row r="38" ht="32.1" customHeight="1">
      <c r="A38" s="272"/>
      <c r="B38" s="273"/>
      <c r="C38" t="s" s="310">
        <v>143</v>
      </c>
      <c r="D38" s="104"/>
      <c r="E38" s="104"/>
      <c r="F38" s="104"/>
      <c r="G38" s="104"/>
      <c r="H38" s="72"/>
      <c r="I38" s="113"/>
      <c r="J38" t="s" s="314">
        <v>115</v>
      </c>
      <c r="K38" s="104"/>
      <c r="L38" s="104"/>
      <c r="M38" s="104"/>
      <c r="N38" s="71"/>
      <c r="O38" s="344"/>
      <c r="P38" s="345"/>
      <c r="Q38" s="313"/>
      <c r="R38" t="s" s="314">
        <v>155</v>
      </c>
      <c r="S38" s="104"/>
      <c r="T38" s="104"/>
      <c r="U38" s="104"/>
      <c r="V38" s="104"/>
      <c r="W38" s="71"/>
      <c r="X38" s="315"/>
      <c r="Y38" s="316"/>
    </row>
    <row r="39" ht="13.55" customHeight="1">
      <c r="A39" s="272"/>
      <c r="B39" s="273"/>
      <c r="C39" t="s" s="69">
        <v>156</v>
      </c>
      <c r="D39" t="s" s="54">
        <v>157</v>
      </c>
      <c r="E39" t="s" s="54">
        <v>158</v>
      </c>
      <c r="F39" t="s" s="54">
        <v>159</v>
      </c>
      <c r="G39" t="s" s="70">
        <v>118</v>
      </c>
      <c r="H39" s="72"/>
      <c r="I39" s="113"/>
      <c r="J39" t="s" s="125">
        <v>156</v>
      </c>
      <c r="K39" t="s" s="274">
        <v>157</v>
      </c>
      <c r="L39" t="s" s="274">
        <v>158</v>
      </c>
      <c r="M39" t="s" s="274">
        <v>159</v>
      </c>
      <c r="N39" t="s" s="275">
        <v>118</v>
      </c>
      <c r="O39" s="104"/>
      <c r="P39" s="72"/>
      <c r="Q39" s="313"/>
      <c r="R39" s="52"/>
      <c r="S39" t="s" s="274">
        <v>156</v>
      </c>
      <c r="T39" t="s" s="274">
        <v>157</v>
      </c>
      <c r="U39" t="s" s="274">
        <v>158</v>
      </c>
      <c r="V39" t="s" s="274">
        <v>159</v>
      </c>
      <c r="W39" t="s" s="275">
        <v>118</v>
      </c>
      <c r="X39" s="71"/>
      <c r="Y39" s="346"/>
    </row>
    <row r="40" ht="22.55" customHeight="1">
      <c r="A40" s="272"/>
      <c r="B40" s="273"/>
      <c r="C40" s="69"/>
      <c r="D40" s="54"/>
      <c r="E40" s="54"/>
      <c r="F40" s="54"/>
      <c r="G40" s="70"/>
      <c r="H40" s="72"/>
      <c r="I40" s="113"/>
      <c r="J40" s="280"/>
      <c r="K40" s="281"/>
      <c r="L40" s="281"/>
      <c r="M40" s="281"/>
      <c r="N40" t="s" s="282">
        <v>122</v>
      </c>
      <c r="O40" t="s" s="282">
        <v>123</v>
      </c>
      <c r="P40" t="s" s="283">
        <v>123</v>
      </c>
      <c r="Q40" s="313"/>
      <c r="R40" s="52"/>
      <c r="S40" s="347"/>
      <c r="T40" s="347"/>
      <c r="U40" s="347"/>
      <c r="V40" s="347"/>
      <c r="W40" t="s" s="282">
        <v>122</v>
      </c>
      <c r="X40" t="s" s="282">
        <v>123</v>
      </c>
      <c r="Y40" t="s" s="283">
        <v>123</v>
      </c>
    </row>
    <row r="41" ht="13.55" customHeight="1">
      <c r="A41" t="s" s="138">
        <v>124</v>
      </c>
      <c r="B41" t="s" s="139">
        <v>125</v>
      </c>
      <c r="C41" s="144">
        <f>'4a. Synthesis SCORES (all arc'!C33</f>
        <v>3</v>
      </c>
      <c r="D41" s="145">
        <f>'4a. Synthesis SCORES (all arc'!D33</f>
        <v>3</v>
      </c>
      <c r="E41" s="145">
        <f>'4a. Synthesis SCORES (all arc'!E33</f>
        <v>3</v>
      </c>
      <c r="F41" s="145">
        <f>'4a. Synthesis SCORES (all arc'!F33</f>
        <v>3</v>
      </c>
      <c r="G41" s="146">
        <f>'4a. Synthesis SCORES (all arc'!G33</f>
        <v>3</v>
      </c>
      <c r="H41" s="286">
        <f>'4a. Synthesis SCORES (all arc'!H33</f>
        <v>3</v>
      </c>
      <c r="I41" s="113"/>
      <c r="J41" s="144">
        <f>'4a. Synthesis SCORES (all arc'!J33</f>
        <v>54</v>
      </c>
      <c r="K41" s="145">
        <f>'4a. Synthesis SCORES (all arc'!K33</f>
        <v>39</v>
      </c>
      <c r="L41" s="145">
        <f>'4a. Synthesis SCORES (all arc'!L33</f>
        <v>47</v>
      </c>
      <c r="M41" s="145">
        <f>'4a. Synthesis SCORES (all arc'!M33</f>
        <v>28</v>
      </c>
      <c r="N41" s="146">
        <f>'4a. Synthesis SCORES (all arc'!N33</f>
        <v>168</v>
      </c>
      <c r="O41" s="145">
        <f>'4a. Synthesis SCORES (all arc'!O33</f>
        <v>6.29685157421289</v>
      </c>
      <c r="P41" s="147">
        <f>'4a. Synthesis SCORES (all arc'!P33</f>
        <v>24.0254872563718</v>
      </c>
      <c r="Q41" s="313"/>
      <c r="R41" t="s" s="319">
        <v>160</v>
      </c>
      <c r="S41" s="145">
        <f>J41*'3a,b,c. Number case studies +'!$D$15</f>
        <v>28.4210526315789</v>
      </c>
      <c r="T41" s="145">
        <f>K41*'3a,b,c. Number case studies +'!$D$16</f>
        <v>26</v>
      </c>
      <c r="U41" s="145">
        <f>L41*'3a,b,c. Number case studies +'!$D$17</f>
        <v>27.6470588235294</v>
      </c>
      <c r="V41" s="145">
        <f>M41*'3a,b,c. Number case studies +'!$D$18</f>
        <v>28</v>
      </c>
      <c r="W41" s="146">
        <f>SUM(S41:V41)</f>
        <v>110.068111455108</v>
      </c>
      <c r="X41" s="145">
        <f>W41*100/$W$29</f>
        <v>7.16380376916448</v>
      </c>
      <c r="Y41" s="147">
        <f>(SUM(W41:W44)*100/W60)</f>
        <v>23.9723547164754</v>
      </c>
    </row>
    <row r="42" ht="26.55" customHeight="1">
      <c r="A42" s="152"/>
      <c r="B42" t="s" s="139">
        <v>126</v>
      </c>
      <c r="C42" s="144">
        <f>'4a. Synthesis SCORES (all arc'!C34</f>
        <v>3</v>
      </c>
      <c r="D42" s="145">
        <f>'4a. Synthesis SCORES (all arc'!D34</f>
        <v>3</v>
      </c>
      <c r="E42" s="145">
        <f>'4a. Synthesis SCORES (all arc'!E34</f>
        <v>3</v>
      </c>
      <c r="F42" s="145">
        <f>'4a. Synthesis SCORES (all arc'!F34</f>
        <v>3</v>
      </c>
      <c r="G42" s="146">
        <f>'4a. Synthesis SCORES (all arc'!G34</f>
        <v>3</v>
      </c>
      <c r="H42" s="153"/>
      <c r="I42" s="113"/>
      <c r="J42" s="144">
        <f>'4a. Synthesis SCORES (all arc'!J34</f>
        <v>49</v>
      </c>
      <c r="K42" s="145">
        <f>'4a. Synthesis SCORES (all arc'!K34</f>
        <v>37</v>
      </c>
      <c r="L42" s="145">
        <f>'4a. Synthesis SCORES (all arc'!L34</f>
        <v>44</v>
      </c>
      <c r="M42" s="145">
        <f>'4a. Synthesis SCORES (all arc'!M34</f>
        <v>27</v>
      </c>
      <c r="N42" s="146">
        <f>'4a. Synthesis SCORES (all arc'!N34</f>
        <v>157</v>
      </c>
      <c r="O42" s="145">
        <f>'4a. Synthesis SCORES (all arc'!O34</f>
        <v>5.88455772113943</v>
      </c>
      <c r="P42" s="153"/>
      <c r="Q42" s="313"/>
      <c r="R42" t="s" s="319">
        <v>161</v>
      </c>
      <c r="S42" s="145">
        <f>J42*'3a,b,c. Number case studies +'!$D$15</f>
        <v>25.7894736842105</v>
      </c>
      <c r="T42" s="145">
        <f>K42*'3a,b,c. Number case studies +'!$D$16</f>
        <v>24.6666666666667</v>
      </c>
      <c r="U42" s="145">
        <f>L42*'3a,b,c. Number case studies +'!$D$17</f>
        <v>25.8823529411765</v>
      </c>
      <c r="V42" s="145">
        <f>M42*'3a,b,c. Number case studies +'!$D$18</f>
        <v>27</v>
      </c>
      <c r="W42" s="146">
        <f>SUM(S42:V42)</f>
        <v>103.338493292054</v>
      </c>
      <c r="X42" s="145">
        <f>W42*100/$W$29</f>
        <v>6.72580530326742</v>
      </c>
      <c r="Y42" s="153"/>
    </row>
    <row r="43" ht="26.55" customHeight="1">
      <c r="A43" s="152"/>
      <c r="B43" t="s" s="139">
        <v>127</v>
      </c>
      <c r="C43" s="144">
        <f>'4a. Synthesis SCORES (all arc'!C35</f>
        <v>3</v>
      </c>
      <c r="D43" s="145">
        <f>'4a. Synthesis SCORES (all arc'!D35</f>
        <v>3</v>
      </c>
      <c r="E43" s="145">
        <f>'4a. Synthesis SCORES (all arc'!E35</f>
        <v>2</v>
      </c>
      <c r="F43" s="145">
        <f>'4a. Synthesis SCORES (all arc'!F35</f>
        <v>3</v>
      </c>
      <c r="G43" s="146">
        <f>'4a. Synthesis SCORES (all arc'!G35</f>
        <v>3</v>
      </c>
      <c r="H43" s="153"/>
      <c r="I43" s="113"/>
      <c r="J43" s="144">
        <f>'4a. Synthesis SCORES (all arc'!J35</f>
        <v>51</v>
      </c>
      <c r="K43" s="145">
        <f>'4a. Synthesis SCORES (all arc'!K35</f>
        <v>39</v>
      </c>
      <c r="L43" s="145">
        <f>'4a. Synthesis SCORES (all arc'!L35</f>
        <v>42</v>
      </c>
      <c r="M43" s="145">
        <f>'4a. Synthesis SCORES (all arc'!M35</f>
        <v>26</v>
      </c>
      <c r="N43" s="146">
        <f>'4a. Synthesis SCORES (all arc'!N35</f>
        <v>158</v>
      </c>
      <c r="O43" s="145">
        <f>'4a. Synthesis SCORES (all arc'!O35</f>
        <v>5.92203898050975</v>
      </c>
      <c r="P43" s="153"/>
      <c r="Q43" s="313"/>
      <c r="R43" t="s" s="319">
        <v>162</v>
      </c>
      <c r="S43" s="145">
        <f>J43*'3a,b,c. Number case studies +'!$D$15</f>
        <v>26.8421052631579</v>
      </c>
      <c r="T43" s="145">
        <f>K43*'3a,b,c. Number case studies +'!$D$16</f>
        <v>26</v>
      </c>
      <c r="U43" s="145">
        <f>L43*'3a,b,c. Number case studies +'!$D$17</f>
        <v>24.7058823529412</v>
      </c>
      <c r="V43" s="145">
        <f>M43*'3a,b,c. Number case studies +'!$D$18</f>
        <v>26</v>
      </c>
      <c r="W43" s="146">
        <f>SUM(S43:V43)</f>
        <v>103.547987616099</v>
      </c>
      <c r="X43" s="145">
        <f>W43*100/$W$29</f>
        <v>6.73944028081334</v>
      </c>
      <c r="Y43" s="153"/>
    </row>
    <row r="44" ht="26.55" customHeight="1">
      <c r="A44" s="156"/>
      <c r="B44" t="s" s="139">
        <v>128</v>
      </c>
      <c r="C44" s="144">
        <f>'4a. Synthesis SCORES (all arc'!C36</f>
        <v>3</v>
      </c>
      <c r="D44" s="145">
        <f>'4a. Synthesis SCORES (all arc'!D36</f>
        <v>3</v>
      </c>
      <c r="E44" s="145">
        <f>'4a. Synthesis SCORES (all arc'!E36</f>
        <v>3</v>
      </c>
      <c r="F44" s="145">
        <f>'4a. Synthesis SCORES (all arc'!F36</f>
        <v>3</v>
      </c>
      <c r="G44" s="146">
        <f>'4a. Synthesis SCORES (all arc'!G36</f>
        <v>3</v>
      </c>
      <c r="H44" s="157"/>
      <c r="I44" s="113"/>
      <c r="J44" s="144">
        <f>'4a. Synthesis SCORES (all arc'!J36</f>
        <v>48</v>
      </c>
      <c r="K44" s="145">
        <f>'4a. Synthesis SCORES (all arc'!K36</f>
        <v>41</v>
      </c>
      <c r="L44" s="145">
        <f>'4a. Synthesis SCORES (all arc'!L36</f>
        <v>43</v>
      </c>
      <c r="M44" s="145">
        <f>'4a. Synthesis SCORES (all arc'!M36</f>
        <v>26</v>
      </c>
      <c r="N44" s="146">
        <f>'4a. Synthesis SCORES (all arc'!N36</f>
        <v>158</v>
      </c>
      <c r="O44" s="145">
        <f>'4a. Synthesis SCORES (all arc'!O36</f>
        <v>5.92203898050975</v>
      </c>
      <c r="P44" s="157"/>
      <c r="Q44" s="313"/>
      <c r="R44" t="s" s="319">
        <v>163</v>
      </c>
      <c r="S44" s="145">
        <f>J44*'3a,b,c. Number case studies +'!$D$15</f>
        <v>25.2631578947368</v>
      </c>
      <c r="T44" s="145">
        <f>K44*'3a,b,c. Number case studies +'!$D$16</f>
        <v>27.3333333333333</v>
      </c>
      <c r="U44" s="145">
        <f>L44*'3a,b,c. Number case studies +'!$D$17</f>
        <v>25.2941176470588</v>
      </c>
      <c r="V44" s="145">
        <f>M44*'3a,b,c. Number case studies +'!$D$18</f>
        <v>26</v>
      </c>
      <c r="W44" s="146">
        <f>SUM(S44:V44)</f>
        <v>103.890608875129</v>
      </c>
      <c r="X44" s="145">
        <f>W44*100/$W$29</f>
        <v>6.76173985000179</v>
      </c>
      <c r="Y44" s="157"/>
    </row>
    <row r="45" ht="39.55" customHeight="1">
      <c r="A45" t="s" s="160">
        <v>129</v>
      </c>
      <c r="B45" t="s" s="161">
        <v>130</v>
      </c>
      <c r="C45" s="166">
        <f>'4a. Synthesis SCORES (all arc'!C37</f>
        <v>3</v>
      </c>
      <c r="D45" s="167">
        <f>'4a. Synthesis SCORES (all arc'!D37</f>
        <v>3</v>
      </c>
      <c r="E45" s="167">
        <f>'4a. Synthesis SCORES (all arc'!E37</f>
        <v>3</v>
      </c>
      <c r="F45" s="167">
        <f>'4a. Synthesis SCORES (all arc'!F37</f>
        <v>3</v>
      </c>
      <c r="G45" s="168">
        <f>'4a. Synthesis SCORES (all arc'!G37</f>
        <v>3</v>
      </c>
      <c r="H45" s="287">
        <f>'4a. Synthesis SCORES (all arc'!H37</f>
        <v>3</v>
      </c>
      <c r="I45" s="113"/>
      <c r="J45" s="166">
        <f>'4a. Synthesis SCORES (all arc'!J37</f>
        <v>50</v>
      </c>
      <c r="K45" s="167">
        <f>'4a. Synthesis SCORES (all arc'!K37</f>
        <v>40</v>
      </c>
      <c r="L45" s="167">
        <f>'4a. Synthesis SCORES (all arc'!L37</f>
        <v>40</v>
      </c>
      <c r="M45" s="167">
        <f>'4a. Synthesis SCORES (all arc'!M37</f>
        <v>28</v>
      </c>
      <c r="N45" s="168">
        <f>'4a. Synthesis SCORES (all arc'!N37</f>
        <v>158</v>
      </c>
      <c r="O45" s="167">
        <f>'4a. Synthesis SCORES (all arc'!O37</f>
        <v>5.92203898050975</v>
      </c>
      <c r="P45" s="169">
        <f>'4a. Synthesis SCORES (all arc'!P37</f>
        <v>16.3418290854573</v>
      </c>
      <c r="Q45" s="313"/>
      <c r="R45" t="s" s="320">
        <v>164</v>
      </c>
      <c r="S45" s="167">
        <f>J45*'3a,b,c. Number case studies +'!$D$15</f>
        <v>26.3157894736842</v>
      </c>
      <c r="T45" s="167">
        <f>K45*'3a,b,c. Number case studies +'!$D$16</f>
        <v>26.6666666666667</v>
      </c>
      <c r="U45" s="167">
        <f>L45*'3a,b,c. Number case studies +'!$D$17</f>
        <v>23.5294117647059</v>
      </c>
      <c r="V45" s="167">
        <f>M45*'3a,b,c. Number case studies +'!$D$18</f>
        <v>28</v>
      </c>
      <c r="W45" s="168">
        <f>SUM(S45:V45)</f>
        <v>104.511867905057</v>
      </c>
      <c r="X45" s="167">
        <f>W45*100/$W$29</f>
        <v>6.80217461100013</v>
      </c>
      <c r="Y45" s="169">
        <f>(SUM(W45:W47)*100/W60)</f>
        <v>16.1850825513985</v>
      </c>
    </row>
    <row r="46" ht="13.55" customHeight="1">
      <c r="A46" s="152"/>
      <c r="B46" t="s" s="161">
        <v>131</v>
      </c>
      <c r="C46" s="166">
        <f>'4a. Synthesis SCORES (all arc'!C38</f>
        <v>3</v>
      </c>
      <c r="D46" s="167">
        <f>'4a. Synthesis SCORES (all arc'!D38</f>
        <v>2</v>
      </c>
      <c r="E46" s="167">
        <f>'4a. Synthesis SCORES (all arc'!E38</f>
        <v>2</v>
      </c>
      <c r="F46" s="167">
        <f>'4a. Synthesis SCORES (all arc'!F38</f>
        <v>2</v>
      </c>
      <c r="G46" s="168">
        <f>'4a. Synthesis SCORES (all arc'!G38</f>
        <v>2</v>
      </c>
      <c r="H46" s="153"/>
      <c r="I46" s="113"/>
      <c r="J46" s="166">
        <f>'4a. Synthesis SCORES (all arc'!J38</f>
        <v>47</v>
      </c>
      <c r="K46" s="167">
        <f>'4a. Synthesis SCORES (all arc'!K38</f>
        <v>34</v>
      </c>
      <c r="L46" s="167">
        <f>'4a. Synthesis SCORES (all arc'!L38</f>
        <v>35</v>
      </c>
      <c r="M46" s="167">
        <f>'4a. Synthesis SCORES (all arc'!M38</f>
        <v>19</v>
      </c>
      <c r="N46" s="168">
        <f>'4a. Synthesis SCORES (all arc'!N38</f>
        <v>135</v>
      </c>
      <c r="O46" s="167">
        <f>'4a. Synthesis SCORES (all arc'!O38</f>
        <v>5.0599700149925</v>
      </c>
      <c r="P46" s="153"/>
      <c r="Q46" s="313"/>
      <c r="R46" t="s" s="320">
        <v>165</v>
      </c>
      <c r="S46" s="167">
        <f>J46*'3a,b,c. Number case studies +'!$D$15</f>
        <v>24.7368421052631</v>
      </c>
      <c r="T46" s="167">
        <f>K46*'3a,b,c. Number case studies +'!$D$16</f>
        <v>22.6666666666667</v>
      </c>
      <c r="U46" s="167">
        <f>L46*'3a,b,c. Number case studies +'!$D$17</f>
        <v>20.5882352941176</v>
      </c>
      <c r="V46" s="167">
        <f>M46*'3a,b,c. Number case studies +'!$D$18</f>
        <v>19</v>
      </c>
      <c r="W46" s="168">
        <f>SUM(S46:V46)</f>
        <v>86.9917440660474</v>
      </c>
      <c r="X46" s="167">
        <f>W46*100/$W$29</f>
        <v>5.66187405042118</v>
      </c>
      <c r="Y46" s="153"/>
    </row>
    <row r="47" ht="26.55" customHeight="1">
      <c r="A47" s="156"/>
      <c r="B47" t="s" s="161">
        <v>132</v>
      </c>
      <c r="C47" s="166">
        <f>'4a. Synthesis SCORES (all arc'!C39</f>
        <v>3</v>
      </c>
      <c r="D47" s="167">
        <f>'4a. Synthesis SCORES (all arc'!D39</f>
        <v>2</v>
      </c>
      <c r="E47" s="167">
        <f>'4a. Synthesis SCORES (all arc'!E39</f>
        <v>2</v>
      </c>
      <c r="F47" s="167">
        <f>'4a. Synthesis SCORES (all arc'!F39</f>
        <v>2</v>
      </c>
      <c r="G47" s="168">
        <f>'4a. Synthesis SCORES (all arc'!G39</f>
        <v>2</v>
      </c>
      <c r="H47" s="157"/>
      <c r="I47" s="113"/>
      <c r="J47" s="166">
        <f>'4a. Synthesis SCORES (all arc'!J39</f>
        <v>49</v>
      </c>
      <c r="K47" s="167">
        <f>'4a. Synthesis SCORES (all arc'!K39</f>
        <v>37</v>
      </c>
      <c r="L47" s="167">
        <f>'4a. Synthesis SCORES (all arc'!L39</f>
        <v>36</v>
      </c>
      <c r="M47" s="167">
        <f>'4a. Synthesis SCORES (all arc'!M39</f>
        <v>21</v>
      </c>
      <c r="N47" s="168">
        <f>'4a. Synthesis SCORES (all arc'!N39</f>
        <v>143</v>
      </c>
      <c r="O47" s="167">
        <f>'4a. Synthesis SCORES (all arc'!O39</f>
        <v>5.35982008995502</v>
      </c>
      <c r="P47" s="157"/>
      <c r="Q47" s="313"/>
      <c r="R47" t="s" s="320">
        <v>166</v>
      </c>
      <c r="S47" s="167">
        <f>J47*'3a,b,c. Number case studies +'!$D$15</f>
        <v>25.7894736842105</v>
      </c>
      <c r="T47" s="167">
        <f>K47*'3a,b,c. Number case studies +'!$D$16</f>
        <v>24.6666666666667</v>
      </c>
      <c r="U47" s="167">
        <f>L47*'3a,b,c. Number case studies +'!$D$17</f>
        <v>21.1764705882353</v>
      </c>
      <c r="V47" s="167">
        <f>M47*'3a,b,c. Number case studies +'!$D$18</f>
        <v>21</v>
      </c>
      <c r="W47" s="168">
        <f>SUM(S47:V47)</f>
        <v>92.6326109391125</v>
      </c>
      <c r="X47" s="167">
        <f>W47*100/$W$29</f>
        <v>6.02901093350562</v>
      </c>
      <c r="Y47" s="157"/>
    </row>
    <row r="48" ht="13.55" customHeight="1">
      <c r="A48" t="s" s="174">
        <v>134</v>
      </c>
      <c r="B48" t="s" s="175">
        <v>135</v>
      </c>
      <c r="C48" s="180">
        <f>'4a. Synthesis SCORES (all arc'!C40</f>
        <v>3</v>
      </c>
      <c r="D48" s="181">
        <f>'4a. Synthesis SCORES (all arc'!D40</f>
        <v>2</v>
      </c>
      <c r="E48" s="181">
        <f>'4a. Synthesis SCORES (all arc'!E40</f>
        <v>2</v>
      </c>
      <c r="F48" s="181">
        <f>'4a. Synthesis SCORES (all arc'!F40</f>
        <v>3</v>
      </c>
      <c r="G48" s="182">
        <f>'4a. Synthesis SCORES (all arc'!G40</f>
        <v>3</v>
      </c>
      <c r="H48" s="288">
        <f>'4a. Synthesis SCORES (all arc'!H40</f>
        <v>2</v>
      </c>
      <c r="I48" s="113"/>
      <c r="J48" s="180">
        <f>'4a. Synthesis SCORES (all arc'!J40</f>
        <v>54</v>
      </c>
      <c r="K48" s="181">
        <f>'4a. Synthesis SCORES (all arc'!K40</f>
        <v>36</v>
      </c>
      <c r="L48" s="181">
        <f>'4a. Synthesis SCORES (all arc'!L40</f>
        <v>39</v>
      </c>
      <c r="M48" s="181">
        <f>'4a. Synthesis SCORES (all arc'!M40</f>
        <v>29</v>
      </c>
      <c r="N48" s="182">
        <f>'4a. Synthesis SCORES (all arc'!N40</f>
        <v>158</v>
      </c>
      <c r="O48" s="181">
        <f>'4a. Synthesis SCORES (all arc'!O40</f>
        <v>5.92203898050975</v>
      </c>
      <c r="P48" s="183">
        <f>'4a. Synthesis SCORES (all arc'!P40</f>
        <v>16.2293853073463</v>
      </c>
      <c r="Q48" s="313"/>
      <c r="R48" t="s" s="321">
        <v>167</v>
      </c>
      <c r="S48" s="181">
        <f>J48*'3a,b,c. Number case studies +'!$D$15</f>
        <v>28.4210526315789</v>
      </c>
      <c r="T48" s="181">
        <f>K48*'3a,b,c. Number case studies +'!$D$16</f>
        <v>24</v>
      </c>
      <c r="U48" s="181">
        <f>L48*'3a,b,c. Number case studies +'!$D$17</f>
        <v>22.9411764705882</v>
      </c>
      <c r="V48" s="181">
        <f>M48*'3a,b,c. Number case studies +'!$D$18</f>
        <v>29</v>
      </c>
      <c r="W48" s="182">
        <f>SUM(S48:V48)</f>
        <v>104.362229102167</v>
      </c>
      <c r="X48" s="181">
        <f>W48*100/$W$29</f>
        <v>6.79243534132442</v>
      </c>
      <c r="Y48" s="183">
        <f>(SUM(W48:W50)*100/W60)</f>
        <v>16.3216394826473</v>
      </c>
    </row>
    <row r="49" ht="26.55" customHeight="1">
      <c r="A49" s="152"/>
      <c r="B49" t="s" s="175">
        <v>136</v>
      </c>
      <c r="C49" s="180">
        <f>'4a. Synthesis SCORES (all arc'!C41</f>
        <v>2</v>
      </c>
      <c r="D49" s="181">
        <f>'4a. Synthesis SCORES (all arc'!D41</f>
        <v>2</v>
      </c>
      <c r="E49" s="181">
        <f>'4a. Synthesis SCORES (all arc'!E41</f>
        <v>2</v>
      </c>
      <c r="F49" s="181">
        <f>'4a. Synthesis SCORES (all arc'!F41</f>
        <v>3</v>
      </c>
      <c r="G49" s="182">
        <f>'4a. Synthesis SCORES (all arc'!G41</f>
        <v>2</v>
      </c>
      <c r="H49" s="153"/>
      <c r="I49" s="113"/>
      <c r="J49" s="180">
        <f>'4a. Synthesis SCORES (all arc'!J41</f>
        <v>37</v>
      </c>
      <c r="K49" s="181">
        <f>'4a. Synthesis SCORES (all arc'!K41</f>
        <v>32</v>
      </c>
      <c r="L49" s="181">
        <f>'4a. Synthesis SCORES (all arc'!L41</f>
        <v>38</v>
      </c>
      <c r="M49" s="181">
        <f>'4a. Synthesis SCORES (all arc'!M41</f>
        <v>26</v>
      </c>
      <c r="N49" s="182">
        <f>'4a. Synthesis SCORES (all arc'!N41</f>
        <v>133</v>
      </c>
      <c r="O49" s="181">
        <f>'4a. Synthesis SCORES (all arc'!O41</f>
        <v>4.98500749625187</v>
      </c>
      <c r="P49" s="153"/>
      <c r="Q49" s="313"/>
      <c r="R49" t="s" s="321">
        <v>168</v>
      </c>
      <c r="S49" s="181">
        <f>J49*'3a,b,c. Number case studies +'!$D$15</f>
        <v>19.4736842105263</v>
      </c>
      <c r="T49" s="181">
        <f>K49*'3a,b,c. Number case studies +'!$D$16</f>
        <v>21.3333333333333</v>
      </c>
      <c r="U49" s="181">
        <f>L49*'3a,b,c. Number case studies +'!$D$17</f>
        <v>22.3529411764706</v>
      </c>
      <c r="V49" s="181">
        <f>M49*'3a,b,c. Number case studies +'!$D$18</f>
        <v>26</v>
      </c>
      <c r="W49" s="182">
        <f>SUM(S49:V49)</f>
        <v>89.1599587203302</v>
      </c>
      <c r="X49" s="181">
        <f>W49*100/$W$29</f>
        <v>5.80299270965287</v>
      </c>
      <c r="Y49" s="153"/>
    </row>
    <row r="50" ht="26.55" customHeight="1">
      <c r="A50" s="156"/>
      <c r="B50" t="s" s="175">
        <v>137</v>
      </c>
      <c r="C50" s="180">
        <f>'4a. Synthesis SCORES (all arc'!C42</f>
        <v>3</v>
      </c>
      <c r="D50" s="181">
        <f>'4a. Synthesis SCORES (all arc'!D42</f>
        <v>2</v>
      </c>
      <c r="E50" s="181">
        <f>'4a. Synthesis SCORES (all arc'!E42</f>
        <v>2</v>
      </c>
      <c r="F50" s="181">
        <f>'4a. Synthesis SCORES (all arc'!F42</f>
        <v>2.5</v>
      </c>
      <c r="G50" s="182">
        <f>'4a. Synthesis SCORES (all arc'!G42</f>
        <v>2</v>
      </c>
      <c r="H50" s="157"/>
      <c r="I50" s="113"/>
      <c r="J50" s="180">
        <f>'4a. Synthesis SCORES (all arc'!J42</f>
        <v>47</v>
      </c>
      <c r="K50" s="181">
        <f>'4a. Synthesis SCORES (all arc'!K42</f>
        <v>32</v>
      </c>
      <c r="L50" s="181">
        <f>'4a. Synthesis SCORES (all arc'!L42</f>
        <v>39</v>
      </c>
      <c r="M50" s="181">
        <f>'4a. Synthesis SCORES (all arc'!M42</f>
        <v>24</v>
      </c>
      <c r="N50" s="182">
        <f>'4a. Synthesis SCORES (all arc'!N42</f>
        <v>142</v>
      </c>
      <c r="O50" s="181">
        <f>'4a. Synthesis SCORES (all arc'!O42</f>
        <v>5.32233883058471</v>
      </c>
      <c r="P50" s="157"/>
      <c r="Q50" s="313"/>
      <c r="R50" t="s" s="321">
        <v>169</v>
      </c>
      <c r="S50" s="181">
        <f>J50*'3a,b,c. Number case studies +'!$D$15</f>
        <v>24.7368421052631</v>
      </c>
      <c r="T50" s="181">
        <f>K50*'3a,b,c. Number case studies +'!$D$16</f>
        <v>21.3333333333333</v>
      </c>
      <c r="U50" s="181">
        <f>L50*'3a,b,c. Number case studies +'!$D$17</f>
        <v>22.9411764705882</v>
      </c>
      <c r="V50" s="181">
        <f>M50*'3a,b,c. Number case studies +'!$D$18</f>
        <v>24</v>
      </c>
      <c r="W50" s="182">
        <f>SUM(S50:V50)</f>
        <v>93.0113519091846</v>
      </c>
      <c r="X50" s="181">
        <f>W50*100/$W$29</f>
        <v>6.05366136089163</v>
      </c>
      <c r="Y50" s="157"/>
    </row>
    <row r="51" ht="52.55" customHeight="1">
      <c r="A51" t="s" s="191">
        <v>138</v>
      </c>
      <c r="B51" t="s" s="192">
        <v>139</v>
      </c>
      <c r="C51" s="197">
        <f>'4a. Synthesis SCORES (all arc'!C43</f>
        <v>3</v>
      </c>
      <c r="D51" s="198">
        <f>'4a. Synthesis SCORES (all arc'!D43</f>
        <v>3</v>
      </c>
      <c r="E51" s="198">
        <f>'4a. Synthesis SCORES (all arc'!E43</f>
        <v>2</v>
      </c>
      <c r="F51" s="198">
        <f>'4a. Synthesis SCORES (all arc'!F43</f>
        <v>2.5</v>
      </c>
      <c r="G51" s="199">
        <f>'4a. Synthesis SCORES (all arc'!G43</f>
        <v>2</v>
      </c>
      <c r="H51" s="289">
        <f>'4a. Synthesis SCORES (all arc'!H43</f>
        <v>2</v>
      </c>
      <c r="I51" s="113"/>
      <c r="J51" s="197">
        <f>'4a. Synthesis SCORES (all arc'!J43</f>
        <v>46</v>
      </c>
      <c r="K51" s="198">
        <f>'4a. Synthesis SCORES (all arc'!K43</f>
        <v>37</v>
      </c>
      <c r="L51" s="198">
        <f>'4a. Synthesis SCORES (all arc'!L43</f>
        <v>35</v>
      </c>
      <c r="M51" s="198">
        <f>'4a. Synthesis SCORES (all arc'!M43</f>
        <v>20</v>
      </c>
      <c r="N51" s="199">
        <f>'4a. Synthesis SCORES (all arc'!N43</f>
        <v>138</v>
      </c>
      <c r="O51" s="198">
        <f>'4a. Synthesis SCORES (all arc'!O43</f>
        <v>5.17241379310345</v>
      </c>
      <c r="P51" s="200">
        <f>'4a. Synthesis SCORES (all arc'!P43</f>
        <v>14.3178410794603</v>
      </c>
      <c r="Q51" s="313"/>
      <c r="R51" t="s" s="322">
        <v>170</v>
      </c>
      <c r="S51" s="198">
        <f>J51*'3a,b,c. Number case studies +'!$D$15</f>
        <v>24.2105263157895</v>
      </c>
      <c r="T51" s="198">
        <f>K51*'3a,b,c. Number case studies +'!$D$16</f>
        <v>24.6666666666667</v>
      </c>
      <c r="U51" s="198">
        <f>L51*'3a,b,c. Number case studies +'!$D$17</f>
        <v>20.5882352941176</v>
      </c>
      <c r="V51" s="198">
        <f>M51*'3a,b,c. Number case studies +'!$D$18</f>
        <v>20</v>
      </c>
      <c r="W51" s="199">
        <f>SUM(S51:V51)</f>
        <v>89.4654282765738</v>
      </c>
      <c r="X51" s="198">
        <f>W51*100/$W$29</f>
        <v>5.82287425326667</v>
      </c>
      <c r="Y51" s="200">
        <f>(SUM(W51:W53)*100/W60)</f>
        <v>14.2140892893044</v>
      </c>
    </row>
    <row r="52" ht="26.55" customHeight="1">
      <c r="A52" s="152"/>
      <c r="B52" t="s" s="192">
        <v>140</v>
      </c>
      <c r="C52" s="197">
        <f>'4a. Synthesis SCORES (all arc'!C44</f>
        <v>2</v>
      </c>
      <c r="D52" s="198">
        <f>'4a. Synthesis SCORES (all arc'!D44</f>
        <v>2</v>
      </c>
      <c r="E52" s="198">
        <f>'4a. Synthesis SCORES (all arc'!E44</f>
        <v>2</v>
      </c>
      <c r="F52" s="198">
        <f>'4a. Synthesis SCORES (all arc'!F44</f>
        <v>2</v>
      </c>
      <c r="G52" s="199">
        <f>'4a. Synthesis SCORES (all arc'!G44</f>
        <v>2</v>
      </c>
      <c r="H52" s="153"/>
      <c r="I52" s="113"/>
      <c r="J52" s="197">
        <f>'4a. Synthesis SCORES (all arc'!J44</f>
        <v>41</v>
      </c>
      <c r="K52" s="198">
        <f>'4a. Synthesis SCORES (all arc'!K44</f>
        <v>33</v>
      </c>
      <c r="L52" s="198">
        <f>'4a. Synthesis SCORES (all arc'!L44</f>
        <v>35</v>
      </c>
      <c r="M52" s="198">
        <f>'4a. Synthesis SCORES (all arc'!M44</f>
        <v>20</v>
      </c>
      <c r="N52" s="199">
        <f>'4a. Synthesis SCORES (all arc'!N44</f>
        <v>129</v>
      </c>
      <c r="O52" s="198">
        <f>'4a. Synthesis SCORES (all arc'!O44</f>
        <v>4.83508245877061</v>
      </c>
      <c r="P52" s="153"/>
      <c r="Q52" s="313"/>
      <c r="R52" t="s" s="322">
        <v>171</v>
      </c>
      <c r="S52" s="198">
        <f>J52*'3a,b,c. Number case studies +'!$D$15</f>
        <v>21.578947368421</v>
      </c>
      <c r="T52" s="198">
        <f>K52*'3a,b,c. Number case studies +'!$D$16</f>
        <v>22</v>
      </c>
      <c r="U52" s="198">
        <f>L52*'3a,b,c. Number case studies +'!$D$17</f>
        <v>20.5882352941176</v>
      </c>
      <c r="V52" s="198">
        <f>M52*'3a,b,c. Number case studies +'!$D$18</f>
        <v>20</v>
      </c>
      <c r="W52" s="199">
        <f>SUM(S52:V52)</f>
        <v>84.16718266253859</v>
      </c>
      <c r="X52" s="198">
        <f>W52*100/$W$29</f>
        <v>5.47803693937067</v>
      </c>
      <c r="Y52" s="153"/>
    </row>
    <row r="53" ht="39.55" customHeight="1">
      <c r="A53" s="156"/>
      <c r="B53" t="s" s="192">
        <v>142</v>
      </c>
      <c r="C53" s="197">
        <f>'4a. Synthesis SCORES (all arc'!C45</f>
        <v>2</v>
      </c>
      <c r="D53" s="198">
        <f>'4a. Synthesis SCORES (all arc'!D45</f>
        <v>1</v>
      </c>
      <c r="E53" s="198">
        <f>'4a. Synthesis SCORES (all arc'!E45</f>
        <v>2</v>
      </c>
      <c r="F53" s="198">
        <f>'4a. Synthesis SCORES (all arc'!F45</f>
        <v>2</v>
      </c>
      <c r="G53" s="199">
        <f>'4a. Synthesis SCORES (all arc'!G45</f>
        <v>2</v>
      </c>
      <c r="H53" s="157"/>
      <c r="I53" s="113"/>
      <c r="J53" s="197">
        <f>'4a. Synthesis SCORES (all arc'!J45</f>
        <v>38</v>
      </c>
      <c r="K53" s="198">
        <f>'4a. Synthesis SCORES (all arc'!K45</f>
        <v>25</v>
      </c>
      <c r="L53" s="198">
        <f>'4a. Synthesis SCORES (all arc'!L45</f>
        <v>31</v>
      </c>
      <c r="M53" s="198">
        <f>'4a. Synthesis SCORES (all arc'!M45</f>
        <v>21</v>
      </c>
      <c r="N53" s="199">
        <f>'4a. Synthesis SCORES (all arc'!N45</f>
        <v>115</v>
      </c>
      <c r="O53" s="198">
        <f>'4a. Synthesis SCORES (all arc'!O45</f>
        <v>4.31034482758621</v>
      </c>
      <c r="P53" s="157"/>
      <c r="Q53" s="313"/>
      <c r="R53" t="s" s="322">
        <v>172</v>
      </c>
      <c r="S53" s="198">
        <f>J53*'3a,b,c. Number case studies +'!$D$15</f>
        <v>20</v>
      </c>
      <c r="T53" s="198">
        <f>K53*'3a,b,c. Number case studies +'!$D$16</f>
        <v>16.6666666666667</v>
      </c>
      <c r="U53" s="198">
        <f>L53*'3a,b,c. Number case studies +'!$D$17</f>
        <v>18.2352941176471</v>
      </c>
      <c r="V53" s="198">
        <f>M53*'3a,b,c. Number case studies +'!$D$18</f>
        <v>21</v>
      </c>
      <c r="W53" s="199">
        <f>SUM(S53:V53)</f>
        <v>75.9019607843138</v>
      </c>
      <c r="X53" s="198">
        <f>W53*100/$W$29</f>
        <v>4.94009341638802</v>
      </c>
      <c r="Y53" s="157"/>
    </row>
    <row r="54" ht="13.55" customHeight="1">
      <c r="A54" t="s" s="207">
        <v>144</v>
      </c>
      <c r="B54" t="s" s="208">
        <v>145</v>
      </c>
      <c r="C54" s="213">
        <f>'4a. Synthesis SCORES (all arc'!C46</f>
        <v>2</v>
      </c>
      <c r="D54" s="214">
        <f>'4a. Synthesis SCORES (all arc'!D46</f>
        <v>2</v>
      </c>
      <c r="E54" s="214">
        <f>'4a. Synthesis SCORES (all arc'!E46</f>
        <v>2</v>
      </c>
      <c r="F54" s="214">
        <f>'4a. Synthesis SCORES (all arc'!F46</f>
        <v>2</v>
      </c>
      <c r="G54" s="215">
        <f>'4a. Synthesis SCORES (all arc'!G46</f>
        <v>2</v>
      </c>
      <c r="H54" s="290">
        <f>'4a. Synthesis SCORES (all arc'!H46</f>
        <v>2</v>
      </c>
      <c r="I54" s="113"/>
      <c r="J54" s="213">
        <f>'4a. Synthesis SCORES (all arc'!J46</f>
        <v>39</v>
      </c>
      <c r="K54" s="214">
        <f>'4a. Synthesis SCORES (all arc'!K46</f>
        <v>33</v>
      </c>
      <c r="L54" s="214">
        <f>'4a. Synthesis SCORES (all arc'!L46</f>
        <v>30</v>
      </c>
      <c r="M54" s="214">
        <f>'4a. Synthesis SCORES (all arc'!M46</f>
        <v>21</v>
      </c>
      <c r="N54" s="215">
        <f>'4a. Synthesis SCORES (all arc'!N46</f>
        <v>123</v>
      </c>
      <c r="O54" s="214">
        <f>'4a. Synthesis SCORES (all arc'!O46</f>
        <v>4.61019490254873</v>
      </c>
      <c r="P54" s="216">
        <f>'4a. Synthesis SCORES (all arc'!P46</f>
        <v>14.1304347826087</v>
      </c>
      <c r="Q54" s="313"/>
      <c r="R54" t="s" s="323">
        <v>173</v>
      </c>
      <c r="S54" s="214">
        <f>J54*'3a,b,c. Number case studies +'!$D$15</f>
        <v>20.5263157894737</v>
      </c>
      <c r="T54" s="214">
        <f>K54*'3a,b,c. Number case studies +'!$D$16</f>
        <v>22</v>
      </c>
      <c r="U54" s="214">
        <f>L54*'3a,b,c. Number case studies +'!$D$17</f>
        <v>17.6470588235294</v>
      </c>
      <c r="V54" s="214">
        <f>M54*'3a,b,c. Number case studies +'!$D$18</f>
        <v>21</v>
      </c>
      <c r="W54" s="215">
        <f>SUM(S54:V54)</f>
        <v>81.17337461300311</v>
      </c>
      <c r="X54" s="214">
        <f>W54*100/$W$29</f>
        <v>5.28318437848009</v>
      </c>
      <c r="Y54" s="216">
        <f>(SUM(W54:W56)*100/W60)</f>
        <v>14.2050364406551</v>
      </c>
    </row>
    <row r="55" ht="39.55" customHeight="1">
      <c r="A55" s="152"/>
      <c r="B55" t="s" s="217">
        <v>146</v>
      </c>
      <c r="C55" s="213">
        <f>'4a. Synthesis SCORES (all arc'!C47</f>
        <v>2</v>
      </c>
      <c r="D55" s="214">
        <f>'4a. Synthesis SCORES (all arc'!D47</f>
        <v>2</v>
      </c>
      <c r="E55" s="214">
        <f>'4a. Synthesis SCORES (all arc'!E47</f>
        <v>2</v>
      </c>
      <c r="F55" s="214">
        <f>'4a. Synthesis SCORES (all arc'!F47</f>
        <v>3</v>
      </c>
      <c r="G55" s="215">
        <f>'4a. Synthesis SCORES (all arc'!G47</f>
        <v>2</v>
      </c>
      <c r="H55" s="153"/>
      <c r="I55" s="113"/>
      <c r="J55" s="213">
        <f>'4a. Synthesis SCORES (all arc'!J47</f>
        <v>35</v>
      </c>
      <c r="K55" s="214">
        <f>'4a. Synthesis SCORES (all arc'!K47</f>
        <v>33</v>
      </c>
      <c r="L55" s="214">
        <f>'4a. Synthesis SCORES (all arc'!L47</f>
        <v>33</v>
      </c>
      <c r="M55" s="214">
        <f>'4a. Synthesis SCORES (all arc'!M47</f>
        <v>23</v>
      </c>
      <c r="N55" s="215">
        <f>'4a. Synthesis SCORES (all arc'!N47</f>
        <v>124</v>
      </c>
      <c r="O55" s="214">
        <f>'4a. Synthesis SCORES (all arc'!O47</f>
        <v>4.64767616191904</v>
      </c>
      <c r="P55" s="153"/>
      <c r="Q55" s="313"/>
      <c r="R55" t="s" s="323">
        <v>174</v>
      </c>
      <c r="S55" s="214">
        <f>J55*'3a,b,c. Number case studies +'!$D$15</f>
        <v>18.4210526315789</v>
      </c>
      <c r="T55" s="214">
        <f>K55*'3a,b,c. Number case studies +'!$D$16</f>
        <v>22</v>
      </c>
      <c r="U55" s="214">
        <f>L55*'3a,b,c. Number case studies +'!$D$17</f>
        <v>19.4117647058824</v>
      </c>
      <c r="V55" s="214">
        <f>M55*'3a,b,c. Number case studies +'!$D$18</f>
        <v>23</v>
      </c>
      <c r="W55" s="215">
        <f>SUM(S55:V55)</f>
        <v>82.83281733746129</v>
      </c>
      <c r="X55" s="214">
        <f>W55*100/$W$29</f>
        <v>5.39118952081448</v>
      </c>
      <c r="Y55" s="153"/>
    </row>
    <row r="56" ht="51.4" customHeight="1">
      <c r="A56" s="156"/>
      <c r="B56" t="s" s="217">
        <v>147</v>
      </c>
      <c r="C56" s="213">
        <f>'4a. Synthesis SCORES (all arc'!C48</f>
        <v>2</v>
      </c>
      <c r="D56" s="214">
        <f>'4a. Synthesis SCORES (all arc'!D48</f>
        <v>3</v>
      </c>
      <c r="E56" s="214">
        <f>'4a. Synthesis SCORES (all arc'!E48</f>
        <v>2</v>
      </c>
      <c r="F56" s="214">
        <f>'4a. Synthesis SCORES (all arc'!F48</f>
        <v>2</v>
      </c>
      <c r="G56" s="215">
        <f>'4a. Synthesis SCORES (all arc'!G48</f>
        <v>2</v>
      </c>
      <c r="H56" s="157"/>
      <c r="I56" s="113"/>
      <c r="J56" s="213">
        <f>'4a. Synthesis SCORES (all arc'!J48</f>
        <v>39</v>
      </c>
      <c r="K56" s="214">
        <f>'4a. Synthesis SCORES (all arc'!K48</f>
        <v>34</v>
      </c>
      <c r="L56" s="214">
        <f>'4a. Synthesis SCORES (all arc'!L48</f>
        <v>36</v>
      </c>
      <c r="M56" s="214">
        <f>'4a. Synthesis SCORES (all arc'!M48</f>
        <v>21</v>
      </c>
      <c r="N56" s="215">
        <f>'4a. Synthesis SCORES (all arc'!N48</f>
        <v>130</v>
      </c>
      <c r="O56" s="214">
        <f>'4a. Synthesis SCORES (all arc'!O48</f>
        <v>4.87256371814093</v>
      </c>
      <c r="P56" s="157"/>
      <c r="Q56" s="313"/>
      <c r="R56" t="s" s="323">
        <v>175</v>
      </c>
      <c r="S56" s="214">
        <f>J56*'3a,b,c. Number case studies +'!$D$15</f>
        <v>20.5263157894737</v>
      </c>
      <c r="T56" s="214">
        <f>K56*'3a,b,c. Number case studies +'!$D$16</f>
        <v>22.6666666666667</v>
      </c>
      <c r="U56" s="214">
        <f>L56*'3a,b,c. Number case studies +'!$D$17</f>
        <v>21.1764705882353</v>
      </c>
      <c r="V56" s="214">
        <f>M56*'3a,b,c. Number case studies +'!$D$18</f>
        <v>21</v>
      </c>
      <c r="W56" s="215">
        <f>SUM(S56:V56)</f>
        <v>85.3694530443757</v>
      </c>
      <c r="X56" s="214">
        <f>W56*100/$W$29</f>
        <v>5.55628693366145</v>
      </c>
      <c r="Y56" s="157"/>
    </row>
    <row r="57" ht="52.55" customHeight="1">
      <c r="A57" t="s" s="218">
        <v>148</v>
      </c>
      <c r="B57" t="s" s="219">
        <v>149</v>
      </c>
      <c r="C57" s="224">
        <f>'4a. Synthesis SCORES (all arc'!C49</f>
        <v>3</v>
      </c>
      <c r="D57" s="225">
        <f>'4a. Synthesis SCORES (all arc'!D49</f>
        <v>2</v>
      </c>
      <c r="E57" s="225">
        <f>'4a. Synthesis SCORES (all arc'!E49</f>
        <v>2</v>
      </c>
      <c r="F57" s="225">
        <f>'4a. Synthesis SCORES (all arc'!F49</f>
        <v>3</v>
      </c>
      <c r="G57" s="226">
        <f>'4a. Synthesis SCORES (all arc'!G49</f>
        <v>2</v>
      </c>
      <c r="H57" s="291">
        <f>'4a. Synthesis SCORES (all arc'!H49</f>
        <v>2</v>
      </c>
      <c r="I57" s="113"/>
      <c r="J57" s="224">
        <f>'4a. Synthesis SCORES (all arc'!J49</f>
        <v>46</v>
      </c>
      <c r="K57" s="225">
        <f>'4a. Synthesis SCORES (all arc'!K49</f>
        <v>34</v>
      </c>
      <c r="L57" s="225">
        <f>'4a. Synthesis SCORES (all arc'!L49</f>
        <v>39</v>
      </c>
      <c r="M57" s="225">
        <f>'4a. Synthesis SCORES (all arc'!M49</f>
        <v>25</v>
      </c>
      <c r="N57" s="226">
        <f>'4a. Synthesis SCORES (all arc'!N49</f>
        <v>144</v>
      </c>
      <c r="O57" s="225">
        <f>'4a. Synthesis SCORES (all arc'!O49</f>
        <v>5.39730134932534</v>
      </c>
      <c r="P57" s="227">
        <f>'4a. Synthesis SCORES (all arc'!P49</f>
        <v>14.9550224887556</v>
      </c>
      <c r="Q57" s="313"/>
      <c r="R57" t="s" s="324">
        <v>176</v>
      </c>
      <c r="S57" s="225">
        <f>J57*'3a,b,c. Number case studies +'!$D$15</f>
        <v>24.2105263157895</v>
      </c>
      <c r="T57" s="225">
        <f>K57*'3a,b,c. Number case studies +'!$D$16</f>
        <v>22.6666666666667</v>
      </c>
      <c r="U57" s="225">
        <f>L57*'3a,b,c. Number case studies +'!$D$17</f>
        <v>22.9411764705882</v>
      </c>
      <c r="V57" s="225">
        <f>M57*'3a,b,c. Number case studies +'!$D$18</f>
        <v>25</v>
      </c>
      <c r="W57" s="226">
        <f>SUM(S57:V57)</f>
        <v>94.8183694530444</v>
      </c>
      <c r="X57" s="225">
        <f>W57*100/$W$29</f>
        <v>6.17127143814756</v>
      </c>
      <c r="Y57" s="227">
        <f>(SUM(W57:W59)*100/W60)</f>
        <v>15.1017975195195</v>
      </c>
    </row>
    <row r="58" ht="26.55" customHeight="1">
      <c r="A58" s="152"/>
      <c r="B58" t="s" s="219">
        <v>150</v>
      </c>
      <c r="C58" s="224">
        <f>'4a. Synthesis SCORES (all arc'!C50</f>
        <v>2</v>
      </c>
      <c r="D58" s="225">
        <f>'4a. Synthesis SCORES (all arc'!D50</f>
        <v>2</v>
      </c>
      <c r="E58" s="225">
        <f>'4a. Synthesis SCORES (all arc'!E50</f>
        <v>2</v>
      </c>
      <c r="F58" s="225">
        <f>'4a. Synthesis SCORES (all arc'!F50</f>
        <v>3</v>
      </c>
      <c r="G58" s="226">
        <f>'4a. Synthesis SCORES (all arc'!G50</f>
        <v>2</v>
      </c>
      <c r="H58" s="153"/>
      <c r="I58" s="113"/>
      <c r="J58" s="224">
        <f>'4a. Synthesis SCORES (all arc'!J50</f>
        <v>37</v>
      </c>
      <c r="K58" s="225">
        <f>'4a. Synthesis SCORES (all arc'!K50</f>
        <v>30</v>
      </c>
      <c r="L58" s="225">
        <f>'4a. Synthesis SCORES (all arc'!L50</f>
        <v>33</v>
      </c>
      <c r="M58" s="225">
        <f>'4a. Synthesis SCORES (all arc'!M50</f>
        <v>25</v>
      </c>
      <c r="N58" s="226">
        <f>'4a. Synthesis SCORES (all arc'!N50</f>
        <v>125</v>
      </c>
      <c r="O58" s="225">
        <f>'4a. Synthesis SCORES (all arc'!O50</f>
        <v>4.68515742128936</v>
      </c>
      <c r="P58" s="153"/>
      <c r="Q58" s="313"/>
      <c r="R58" t="s" s="324">
        <v>177</v>
      </c>
      <c r="S58" s="225">
        <f>J58*'3a,b,c. Number case studies +'!$D$15</f>
        <v>19.4736842105263</v>
      </c>
      <c r="T58" s="225">
        <f>K58*'3a,b,c. Number case studies +'!$D$16</f>
        <v>20</v>
      </c>
      <c r="U58" s="225">
        <f>L58*'3a,b,c. Number case studies +'!$D$17</f>
        <v>19.4117647058824</v>
      </c>
      <c r="V58" s="225">
        <f>M58*'3a,b,c. Number case studies +'!$D$18</f>
        <v>25</v>
      </c>
      <c r="W58" s="226">
        <f>SUM(S58:V58)</f>
        <v>83.88544891640871</v>
      </c>
      <c r="X58" s="225">
        <f>W58*100/$W$29</f>
        <v>5.45970024542958</v>
      </c>
      <c r="Y58" s="153"/>
    </row>
    <row r="59" ht="26.55" customHeight="1">
      <c r="A59" s="156"/>
      <c r="B59" t="s" s="219">
        <v>151</v>
      </c>
      <c r="C59" s="224">
        <f>'4a. Synthesis SCORES (all arc'!C51</f>
        <v>2</v>
      </c>
      <c r="D59" s="225">
        <f>'4a. Synthesis SCORES (all arc'!D51</f>
        <v>2</v>
      </c>
      <c r="E59" s="225">
        <f>'4a. Synthesis SCORES (all arc'!E51</f>
        <v>2</v>
      </c>
      <c r="F59" s="225">
        <f>'4a. Synthesis SCORES (all arc'!F51</f>
        <v>3</v>
      </c>
      <c r="G59" s="226">
        <f>'4a. Synthesis SCORES (all arc'!G51</f>
        <v>2</v>
      </c>
      <c r="H59" s="157"/>
      <c r="I59" s="113"/>
      <c r="J59" s="224">
        <f>'4a. Synthesis SCORES (all arc'!J51</f>
        <v>37</v>
      </c>
      <c r="K59" s="225">
        <f>'4a. Synthesis SCORES (all arc'!K51</f>
        <v>30</v>
      </c>
      <c r="L59" s="225">
        <f>'4a. Synthesis SCORES (all arc'!L51</f>
        <v>39</v>
      </c>
      <c r="M59" s="225">
        <f>'4a. Synthesis SCORES (all arc'!M51</f>
        <v>24</v>
      </c>
      <c r="N59" s="226">
        <f>'4a. Synthesis SCORES (all arc'!N51</f>
        <v>130</v>
      </c>
      <c r="O59" s="225">
        <f>'4a. Synthesis SCORES (all arc'!O51</f>
        <v>4.87256371814093</v>
      </c>
      <c r="P59" s="157"/>
      <c r="Q59" s="313"/>
      <c r="R59" t="s" s="324">
        <v>178</v>
      </c>
      <c r="S59" s="225">
        <f>J59*'3a,b,c. Number case studies +'!$D$15</f>
        <v>19.4736842105263</v>
      </c>
      <c r="T59" s="225">
        <f>K59*'3a,b,c. Number case studies +'!$D$16</f>
        <v>20</v>
      </c>
      <c r="U59" s="225">
        <f>L59*'3a,b,c. Number case studies +'!$D$17</f>
        <v>22.9411764705882</v>
      </c>
      <c r="V59" s="225">
        <f>M59*'3a,b,c. Number case studies +'!$D$18</f>
        <v>24</v>
      </c>
      <c r="W59" s="226">
        <f>SUM(S59:V59)</f>
        <v>86.4148606811145</v>
      </c>
      <c r="X59" s="225">
        <f>W59*100/$W$29</f>
        <v>5.62432748663703</v>
      </c>
      <c r="Y59" s="157"/>
    </row>
    <row r="60" ht="14.05" customHeight="1">
      <c r="A60" s="272"/>
      <c r="B60" s="273"/>
      <c r="C60" s="240">
        <f>'4a. Synthesis SCORES (all arc'!C52</f>
        <v>3</v>
      </c>
      <c r="D60" s="241">
        <f>'4a. Synthesis SCORES (all arc'!D52</f>
        <v>2</v>
      </c>
      <c r="E60" s="241">
        <f>'4a. Synthesis SCORES (all arc'!E52</f>
        <v>2</v>
      </c>
      <c r="F60" s="241">
        <f>'4a. Synthesis SCORES (all arc'!F52</f>
        <v>3</v>
      </c>
      <c r="G60" s="292">
        <f>'4a. Synthesis SCORES (all arc'!G52</f>
        <v>2</v>
      </c>
      <c r="H60" s="72"/>
      <c r="I60" s="348"/>
      <c r="J60" s="236">
        <f>SUM(J41:J59)</f>
        <v>844</v>
      </c>
      <c r="K60" s="237">
        <f>SUM(K41:K59)</f>
        <v>656</v>
      </c>
      <c r="L60" s="237">
        <f>SUM(L41:L59)</f>
        <v>714</v>
      </c>
      <c r="M60" s="237">
        <f>SUM(M41:M59)</f>
        <v>454</v>
      </c>
      <c r="N60" s="237">
        <f>SUM(N41:N59)</f>
        <v>2668</v>
      </c>
      <c r="O60" s="237">
        <f>SUM(O41:O59)</f>
        <v>100</v>
      </c>
      <c r="P60" s="238">
        <f>SUM(P41:P59)</f>
        <v>100</v>
      </c>
      <c r="Q60" s="313"/>
      <c r="R60" s="232"/>
      <c r="S60" s="326">
        <f>J60*'3a,b,c. Number case studies +'!$D$15</f>
        <v>444.210526315789</v>
      </c>
      <c r="T60" s="326">
        <f>K60*'3a,b,c. Number case studies +'!$D$16</f>
        <v>437.333333333334</v>
      </c>
      <c r="U60" s="326">
        <f>L60*'3a,b,c. Number case studies +'!$D$17</f>
        <v>420</v>
      </c>
      <c r="V60" s="326">
        <f>M60*'3a,b,c. Number case studies +'!$D$18</f>
        <v>454</v>
      </c>
      <c r="W60" s="241">
        <f>SUM(W41:W59)</f>
        <v>1755.543859649120</v>
      </c>
      <c r="X60" s="241">
        <f>SUM(X41:X59)</f>
        <v>114.259902822238</v>
      </c>
      <c r="Y60" s="242">
        <f>SUM(Y41:Y59)</f>
        <v>100</v>
      </c>
    </row>
    <row r="61" ht="57.3" customHeight="1">
      <c r="A61" s="272"/>
      <c r="B61" s="273"/>
      <c r="C61" s="349"/>
      <c r="D61" s="48"/>
      <c r="E61" t="s" s="245">
        <v>152</v>
      </c>
      <c r="F61" s="105"/>
      <c r="G61" s="350">
        <f>'4a. Synthesis SCORES (all arc'!G53</f>
        <v>2</v>
      </c>
      <c r="H61" s="351"/>
      <c r="I61" s="247"/>
      <c r="J61" s="65"/>
      <c r="K61" s="65"/>
      <c r="L61" s="65"/>
      <c r="M61" s="65"/>
      <c r="N61" s="65"/>
      <c r="O61" s="65"/>
      <c r="P61" s="65"/>
      <c r="Q61" s="328"/>
      <c r="R61" s="329"/>
      <c r="S61" s="203"/>
      <c r="T61" s="203"/>
      <c r="U61" s="203"/>
      <c r="V61" t="s" s="330">
        <v>179</v>
      </c>
      <c r="W61" s="203">
        <f>W60/N60</f>
        <v>0.657999947394723</v>
      </c>
      <c r="X61" s="203"/>
      <c r="Y61" s="173"/>
    </row>
    <row r="62" ht="31.35" customHeight="1">
      <c r="A62" s="272"/>
      <c r="B62" s="352"/>
      <c r="C62" s="65"/>
      <c r="D62" s="65"/>
      <c r="E62" s="65"/>
      <c r="F62" s="65"/>
      <c r="G62" s="65"/>
      <c r="H62" s="65"/>
      <c r="I62" s="66"/>
      <c r="J62" s="66"/>
      <c r="K62" s="66"/>
      <c r="L62" s="66"/>
      <c r="M62" s="66"/>
      <c r="N62" s="66"/>
      <c r="O62" s="66"/>
      <c r="P62" s="66"/>
      <c r="Q62" s="353"/>
      <c r="R62" s="335"/>
      <c r="S62" s="336"/>
      <c r="T62" s="336"/>
      <c r="U62" s="336"/>
      <c r="V62" s="336"/>
      <c r="W62" s="336"/>
      <c r="X62" s="336"/>
      <c r="Y62" s="354"/>
    </row>
    <row r="63" ht="31.35" customHeight="1">
      <c r="A63" s="272"/>
      <c r="B63" s="352"/>
      <c r="C63" s="66"/>
      <c r="D63" s="66"/>
      <c r="E63" s="66"/>
      <c r="F63" s="66"/>
      <c r="G63" s="66"/>
      <c r="H63" s="66"/>
      <c r="I63" s="66"/>
      <c r="J63" s="66"/>
      <c r="K63" s="66"/>
      <c r="L63" s="66"/>
      <c r="M63" s="66"/>
      <c r="N63" s="66"/>
      <c r="O63" s="66"/>
      <c r="P63" s="66"/>
      <c r="Q63" s="355"/>
      <c r="R63" t="s" s="339">
        <v>180</v>
      </c>
      <c r="S63" s="50"/>
      <c r="T63" s="50"/>
      <c r="U63" s="50"/>
      <c r="V63" s="50"/>
      <c r="W63" s="50"/>
      <c r="X63" s="51"/>
      <c r="Y63" s="356"/>
    </row>
    <row r="64" ht="31.35" customHeight="1">
      <c r="A64" s="272"/>
      <c r="B64" s="352"/>
      <c r="C64" s="66"/>
      <c r="D64" s="66"/>
      <c r="E64" s="66"/>
      <c r="F64" s="66"/>
      <c r="G64" s="66"/>
      <c r="H64" s="66"/>
      <c r="I64" s="66"/>
      <c r="J64" s="66"/>
      <c r="K64" s="66"/>
      <c r="L64" s="66"/>
      <c r="M64" s="66"/>
      <c r="N64" s="66"/>
      <c r="O64" s="66"/>
      <c r="P64" s="66"/>
      <c r="Q64" s="355"/>
      <c r="R64" t="s" s="341">
        <v>188</v>
      </c>
      <c r="S64" t="s" s="342">
        <v>182</v>
      </c>
      <c r="T64" s="326">
        <f t="shared" si="361"/>
        <v>0</v>
      </c>
      <c r="U64" s="149">
        <f>T64/($T$65/3)</f>
        <v>0</v>
      </c>
      <c r="V64" t="s" s="342">
        <v>183</v>
      </c>
      <c r="W64" s="326">
        <f>T64*4</f>
        <v>0</v>
      </c>
      <c r="X64" s="343">
        <f>W64/($W$65/3)</f>
        <v>0</v>
      </c>
      <c r="Y64" s="356"/>
    </row>
    <row r="65" ht="31.35" customHeight="1">
      <c r="A65" s="272"/>
      <c r="B65" s="352"/>
      <c r="C65" s="66"/>
      <c r="D65" s="66"/>
      <c r="E65" s="66"/>
      <c r="F65" s="66"/>
      <c r="G65" s="66"/>
      <c r="H65" s="66"/>
      <c r="I65" s="66"/>
      <c r="J65" s="66"/>
      <c r="K65" s="66"/>
      <c r="L65" s="66"/>
      <c r="M65" s="66"/>
      <c r="N65" s="66"/>
      <c r="O65" s="66"/>
      <c r="P65" s="66"/>
      <c r="Q65" s="355"/>
      <c r="R65" s="159"/>
      <c r="S65" t="s" s="342">
        <v>184</v>
      </c>
      <c r="T65" s="326">
        <f>19*3*10</f>
        <v>570</v>
      </c>
      <c r="U65" s="149">
        <f>T65/($T$65/3)</f>
        <v>3</v>
      </c>
      <c r="V65" t="s" s="342">
        <v>185</v>
      </c>
      <c r="W65" s="326">
        <f>T65*4</f>
        <v>2280</v>
      </c>
      <c r="X65" s="343">
        <f>W65/($W$65/3)</f>
        <v>3</v>
      </c>
      <c r="Y65" s="356"/>
    </row>
    <row r="66" ht="31.35" customHeight="1">
      <c r="A66" s="272"/>
      <c r="B66" s="352"/>
      <c r="C66" s="66"/>
      <c r="D66" s="66"/>
      <c r="E66" s="66"/>
      <c r="F66" s="66"/>
      <c r="G66" s="66"/>
      <c r="H66" s="66"/>
      <c r="I66" s="66"/>
      <c r="J66" s="66"/>
      <c r="K66" s="66"/>
      <c r="L66" s="66"/>
      <c r="M66" s="66"/>
      <c r="N66" s="66"/>
      <c r="O66" s="66"/>
      <c r="P66" s="66"/>
      <c r="Q66" s="355"/>
      <c r="R66" t="s" s="341">
        <v>189</v>
      </c>
      <c r="S66" t="s" s="274">
        <v>156</v>
      </c>
      <c r="T66" t="s" s="274">
        <v>157</v>
      </c>
      <c r="U66" t="s" s="274">
        <v>158</v>
      </c>
      <c r="V66" t="s" s="274">
        <v>159</v>
      </c>
      <c r="W66" t="s" s="274">
        <v>187</v>
      </c>
      <c r="X66" s="150"/>
      <c r="Y66" s="356"/>
    </row>
    <row r="67" ht="31.35" customHeight="1">
      <c r="A67" s="272"/>
      <c r="B67" s="352"/>
      <c r="C67" s="66"/>
      <c r="D67" s="66"/>
      <c r="E67" s="66"/>
      <c r="F67" s="66"/>
      <c r="G67" s="66"/>
      <c r="H67" s="66"/>
      <c r="I67" s="66"/>
      <c r="J67" s="66"/>
      <c r="K67" s="66"/>
      <c r="L67" s="66"/>
      <c r="M67" s="66"/>
      <c r="N67" s="66"/>
      <c r="O67" s="66"/>
      <c r="P67" s="66"/>
      <c r="Q67" s="355"/>
      <c r="R67" s="357"/>
      <c r="S67" s="202">
        <f>S60/($T$65/3)</f>
        <v>2.33795013850415</v>
      </c>
      <c r="T67" s="202">
        <f>T60/($T$65/3)</f>
        <v>2.30175438596492</v>
      </c>
      <c r="U67" s="202">
        <f>U60/($T$65/3)</f>
        <v>2.21052631578947</v>
      </c>
      <c r="V67" s="202">
        <f>V60/($T$65/3)</f>
        <v>2.38947368421053</v>
      </c>
      <c r="W67" s="202">
        <f>W60/($W$65/3)</f>
        <v>2.30992613111726</v>
      </c>
      <c r="X67" s="173"/>
      <c r="Y67" s="356"/>
    </row>
  </sheetData>
  <mergeCells count="79">
    <mergeCell ref="A3:D3"/>
    <mergeCell ref="A5:D5"/>
    <mergeCell ref="A4:D4"/>
    <mergeCell ref="A2:D2"/>
    <mergeCell ref="A7:B8"/>
    <mergeCell ref="C7:G7"/>
    <mergeCell ref="J7:N7"/>
    <mergeCell ref="A23:A25"/>
    <mergeCell ref="A26:A28"/>
    <mergeCell ref="A10:A13"/>
    <mergeCell ref="A14:A16"/>
    <mergeCell ref="A17:A19"/>
    <mergeCell ref="A20:A22"/>
    <mergeCell ref="A54:A56"/>
    <mergeCell ref="A57:A59"/>
    <mergeCell ref="A41:A44"/>
    <mergeCell ref="A45:A47"/>
    <mergeCell ref="A48:A50"/>
    <mergeCell ref="A51:A53"/>
    <mergeCell ref="A1:D1"/>
    <mergeCell ref="P10:P13"/>
    <mergeCell ref="P14:P16"/>
    <mergeCell ref="P17:P19"/>
    <mergeCell ref="P20:P22"/>
    <mergeCell ref="P23:P25"/>
    <mergeCell ref="P26:P28"/>
    <mergeCell ref="E30:F30"/>
    <mergeCell ref="R7:W7"/>
    <mergeCell ref="W8:X8"/>
    <mergeCell ref="G8:H8"/>
    <mergeCell ref="G9:H9"/>
    <mergeCell ref="H10:H13"/>
    <mergeCell ref="H14:H16"/>
    <mergeCell ref="H17:H19"/>
    <mergeCell ref="H20:H22"/>
    <mergeCell ref="H23:H25"/>
    <mergeCell ref="H26:H28"/>
    <mergeCell ref="N8:P8"/>
    <mergeCell ref="H41:H44"/>
    <mergeCell ref="H45:H47"/>
    <mergeCell ref="H48:H50"/>
    <mergeCell ref="H51:H53"/>
    <mergeCell ref="H54:H56"/>
    <mergeCell ref="H57:H59"/>
    <mergeCell ref="G60:H60"/>
    <mergeCell ref="C38:H38"/>
    <mergeCell ref="G39:H39"/>
    <mergeCell ref="G40:H40"/>
    <mergeCell ref="E61:F61"/>
    <mergeCell ref="Y10:Y13"/>
    <mergeCell ref="Y14:Y16"/>
    <mergeCell ref="Y17:Y19"/>
    <mergeCell ref="Y20:Y22"/>
    <mergeCell ref="Y23:Y25"/>
    <mergeCell ref="Y26:Y28"/>
    <mergeCell ref="R32:X32"/>
    <mergeCell ref="R33:R34"/>
    <mergeCell ref="R35:R36"/>
    <mergeCell ref="J38:N38"/>
    <mergeCell ref="P41:P44"/>
    <mergeCell ref="P45:P47"/>
    <mergeCell ref="P48:P50"/>
    <mergeCell ref="P51:P53"/>
    <mergeCell ref="P54:P56"/>
    <mergeCell ref="P57:P59"/>
    <mergeCell ref="R38:W38"/>
    <mergeCell ref="W39:X39"/>
    <mergeCell ref="N39:P39"/>
    <mergeCell ref="Y41:Y44"/>
    <mergeCell ref="Y45:Y47"/>
    <mergeCell ref="Y48:Y50"/>
    <mergeCell ref="Y51:Y53"/>
    <mergeCell ref="Y54:Y56"/>
    <mergeCell ref="Y57:Y59"/>
    <mergeCell ref="R63:X63"/>
    <mergeCell ref="R64:R65"/>
    <mergeCell ref="R66:R67"/>
    <mergeCell ref="A6:Y6"/>
    <mergeCell ref="A37:Y37"/>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AH71"/>
  <sheetViews>
    <sheetView workbookViewId="0" showGridLines="0" defaultGridColor="1"/>
  </sheetViews>
  <sheetFormatPr defaultColWidth="16.3333" defaultRowHeight="13.9" customHeight="1" outlineLevelRow="0" outlineLevelCol="0"/>
  <cols>
    <col min="1" max="1" width="23.5" style="358" customWidth="1"/>
    <col min="2" max="2" width="52.3516" style="358" customWidth="1"/>
    <col min="3" max="11" width="15.1719" style="358" customWidth="1"/>
    <col min="12" max="12" width="6.67188" style="358" customWidth="1"/>
    <col min="13" max="22" width="15.1719" style="358" customWidth="1"/>
    <col min="23" max="23" width="6.85156" style="358" customWidth="1"/>
    <col min="24" max="24" width="23.8516" style="358" customWidth="1"/>
    <col min="25" max="33" width="15.1719" style="358" customWidth="1"/>
    <col min="34" max="34" width="8.5" style="358" customWidth="1"/>
    <col min="35" max="16384" width="16.3516" style="358" customWidth="1"/>
  </cols>
  <sheetData>
    <row r="1" ht="22.55" customHeight="1">
      <c r="A1" t="s" s="301">
        <v>190</v>
      </c>
      <c r="B1" s="104"/>
      <c r="C1" s="104"/>
      <c r="D1" s="71"/>
      <c r="E1" s="91"/>
      <c r="F1" s="91"/>
      <c r="G1" s="91"/>
      <c r="H1" s="91"/>
      <c r="I1" s="91"/>
      <c r="J1" s="91"/>
      <c r="K1" s="91"/>
      <c r="L1" s="92"/>
      <c r="M1" s="91"/>
      <c r="N1" s="91"/>
      <c r="O1" s="91"/>
      <c r="P1" s="91"/>
      <c r="Q1" s="91"/>
      <c r="R1" s="91"/>
      <c r="S1" s="91"/>
      <c r="T1" s="91"/>
      <c r="U1" s="91"/>
      <c r="V1" s="91"/>
      <c r="W1" s="91"/>
      <c r="X1" s="91"/>
      <c r="Y1" s="91"/>
      <c r="Z1" s="91"/>
      <c r="AA1" s="91"/>
      <c r="AB1" s="91"/>
      <c r="AC1" s="91"/>
      <c r="AD1" s="91"/>
      <c r="AE1" s="91"/>
      <c r="AF1" s="91"/>
      <c r="AG1" s="91"/>
      <c r="AH1" s="91"/>
    </row>
    <row r="2" ht="13.55" customHeight="1">
      <c r="A2" t="s" s="302">
        <v>108</v>
      </c>
      <c r="B2" s="104"/>
      <c r="C2" s="104"/>
      <c r="D2" s="303"/>
      <c r="E2" s="91"/>
      <c r="F2" s="91"/>
      <c r="G2" s="91"/>
      <c r="H2" s="91"/>
      <c r="I2" s="91"/>
      <c r="J2" s="91"/>
      <c r="K2" s="91"/>
      <c r="L2" s="92"/>
      <c r="M2" s="91"/>
      <c r="N2" s="91"/>
      <c r="O2" s="91"/>
      <c r="P2" s="91"/>
      <c r="Q2" s="91"/>
      <c r="R2" s="91"/>
      <c r="S2" s="91"/>
      <c r="T2" s="91"/>
      <c r="U2" s="91"/>
      <c r="V2" s="91"/>
      <c r="W2" s="91"/>
      <c r="X2" s="91"/>
      <c r="Y2" s="91"/>
      <c r="Z2" s="91"/>
      <c r="AA2" s="91"/>
      <c r="AB2" s="91"/>
      <c r="AC2" s="91"/>
      <c r="AD2" s="91"/>
      <c r="AE2" s="91"/>
      <c r="AF2" s="91"/>
      <c r="AG2" s="91"/>
      <c r="AH2" s="91"/>
    </row>
    <row r="3" ht="13.55" customHeight="1">
      <c r="A3" t="s" s="304">
        <v>109</v>
      </c>
      <c r="B3" s="305"/>
      <c r="C3" s="104"/>
      <c r="D3" s="71"/>
      <c r="E3" s="91"/>
      <c r="F3" s="91"/>
      <c r="G3" s="91"/>
      <c r="H3" s="91"/>
      <c r="I3" s="91"/>
      <c r="J3" s="91"/>
      <c r="K3" s="91"/>
      <c r="L3" s="92"/>
      <c r="M3" s="91"/>
      <c r="N3" s="91"/>
      <c r="O3" s="91"/>
      <c r="P3" s="91"/>
      <c r="Q3" s="91"/>
      <c r="R3" s="91"/>
      <c r="S3" s="91"/>
      <c r="T3" s="91"/>
      <c r="U3" s="91"/>
      <c r="V3" s="91"/>
      <c r="W3" s="91"/>
      <c r="X3" s="91"/>
      <c r="Y3" s="91"/>
      <c r="Z3" s="91"/>
      <c r="AA3" s="91"/>
      <c r="AB3" s="91"/>
      <c r="AC3" s="91"/>
      <c r="AD3" s="91"/>
      <c r="AE3" s="91"/>
      <c r="AF3" s="91"/>
      <c r="AG3" s="91"/>
      <c r="AH3" s="91"/>
    </row>
    <row r="4" ht="13.55" customHeight="1">
      <c r="A4" t="s" s="96">
        <v>35</v>
      </c>
      <c r="B4" s="306"/>
      <c r="C4" s="104"/>
      <c r="D4" s="71"/>
      <c r="E4" s="99"/>
      <c r="F4" s="99"/>
      <c r="G4" s="99"/>
      <c r="H4" s="99"/>
      <c r="I4" s="99"/>
      <c r="J4" s="99"/>
      <c r="K4" s="99"/>
      <c r="L4" s="92"/>
      <c r="M4" s="99"/>
      <c r="N4" s="99"/>
      <c r="O4" s="99"/>
      <c r="P4" s="99"/>
      <c r="Q4" s="99"/>
      <c r="R4" s="99"/>
      <c r="S4" s="99"/>
      <c r="T4" s="99"/>
      <c r="U4" s="99"/>
      <c r="V4" s="99"/>
      <c r="W4" s="100"/>
      <c r="X4" s="100"/>
      <c r="Y4" s="100"/>
      <c r="Z4" s="100"/>
      <c r="AA4" s="100"/>
      <c r="AB4" s="100"/>
      <c r="AC4" s="100"/>
      <c r="AD4" s="100"/>
      <c r="AE4" s="100"/>
      <c r="AF4" s="100"/>
      <c r="AG4" s="100"/>
      <c r="AH4" s="100"/>
    </row>
    <row r="5" ht="13.55" customHeight="1">
      <c r="A5" t="s" s="101">
        <v>154</v>
      </c>
      <c r="B5" s="306"/>
      <c r="C5" s="104"/>
      <c r="D5" s="71"/>
      <c r="E5" s="359"/>
      <c r="F5" s="359"/>
      <c r="G5" s="359"/>
      <c r="H5" s="359"/>
      <c r="I5" s="359"/>
      <c r="J5" s="99"/>
      <c r="K5" s="99"/>
      <c r="L5" s="92"/>
      <c r="M5" s="359"/>
      <c r="N5" s="359"/>
      <c r="O5" s="359"/>
      <c r="P5" s="359"/>
      <c r="Q5" s="359"/>
      <c r="R5" s="359"/>
      <c r="S5" s="359"/>
      <c r="T5" s="99"/>
      <c r="U5" s="99"/>
      <c r="V5" s="99"/>
      <c r="W5" s="100"/>
      <c r="X5" s="100"/>
      <c r="Y5" s="100"/>
      <c r="Z5" s="100"/>
      <c r="AA5" s="100"/>
      <c r="AB5" s="100"/>
      <c r="AC5" s="100"/>
      <c r="AD5" s="100"/>
      <c r="AE5" s="100"/>
      <c r="AF5" s="100"/>
      <c r="AG5" s="100"/>
      <c r="AH5" s="100"/>
    </row>
    <row r="6" ht="23.05" customHeight="1">
      <c r="A6" t="s" s="126">
        <v>121</v>
      </c>
      <c r="B6" s="71"/>
      <c r="C6" s="360"/>
      <c r="D6" s="103"/>
      <c r="E6" s="103"/>
      <c r="F6" s="103"/>
      <c r="G6" s="103"/>
      <c r="H6" s="103"/>
      <c r="I6" s="103"/>
      <c r="J6" s="105"/>
      <c r="K6" s="361"/>
      <c r="L6" s="68"/>
      <c r="M6" s="308"/>
      <c r="N6" s="104"/>
      <c r="O6" s="104"/>
      <c r="P6" s="104"/>
      <c r="Q6" s="104"/>
      <c r="R6" s="104"/>
      <c r="S6" s="104"/>
      <c r="T6" s="71"/>
      <c r="U6" s="68"/>
      <c r="V6" s="68"/>
      <c r="W6" s="68"/>
      <c r="X6" s="308"/>
      <c r="Y6" s="104"/>
      <c r="Z6" s="104"/>
      <c r="AA6" s="104"/>
      <c r="AB6" s="104"/>
      <c r="AC6" s="104"/>
      <c r="AD6" s="104"/>
      <c r="AE6" s="104"/>
      <c r="AF6" s="104"/>
      <c r="AG6" s="104"/>
      <c r="AH6" s="71"/>
    </row>
    <row r="7" ht="32.6" customHeight="1">
      <c r="A7" t="s" s="109">
        <v>113</v>
      </c>
      <c r="B7" s="110"/>
      <c r="C7" t="s" s="111">
        <v>114</v>
      </c>
      <c r="D7" s="50"/>
      <c r="E7" s="50"/>
      <c r="F7" s="50"/>
      <c r="G7" s="50"/>
      <c r="H7" s="50"/>
      <c r="I7" s="50"/>
      <c r="J7" s="64"/>
      <c r="K7" s="112"/>
      <c r="L7" s="362"/>
      <c r="M7" t="s" s="310">
        <v>115</v>
      </c>
      <c r="N7" s="104"/>
      <c r="O7" s="104"/>
      <c r="P7" s="104"/>
      <c r="Q7" s="104"/>
      <c r="R7" s="104"/>
      <c r="S7" s="104"/>
      <c r="T7" s="71"/>
      <c r="U7" s="312"/>
      <c r="V7" s="311"/>
      <c r="W7" s="363"/>
      <c r="X7" t="s" s="314">
        <v>191</v>
      </c>
      <c r="Y7" s="104"/>
      <c r="Z7" s="104"/>
      <c r="AA7" s="104"/>
      <c r="AB7" s="104"/>
      <c r="AC7" s="104"/>
      <c r="AD7" s="104"/>
      <c r="AE7" s="104"/>
      <c r="AF7" s="104"/>
      <c r="AG7" s="104"/>
      <c r="AH7" s="72"/>
    </row>
    <row r="8" ht="26.55" customHeight="1">
      <c r="A8" s="121"/>
      <c r="B8" s="122"/>
      <c r="C8" t="s" s="69">
        <v>86</v>
      </c>
      <c r="D8" t="s" s="54">
        <v>87</v>
      </c>
      <c r="E8" t="s" s="54">
        <v>88</v>
      </c>
      <c r="F8" t="s" s="54">
        <v>89</v>
      </c>
      <c r="G8" t="s" s="54">
        <v>90</v>
      </c>
      <c r="H8" t="s" s="54">
        <v>91</v>
      </c>
      <c r="I8" t="s" s="54">
        <v>92</v>
      </c>
      <c r="J8" t="s" s="70">
        <v>120</v>
      </c>
      <c r="K8" s="72"/>
      <c r="L8" s="116"/>
      <c r="M8" t="s" s="69">
        <v>86</v>
      </c>
      <c r="N8" t="s" s="54">
        <v>87</v>
      </c>
      <c r="O8" t="s" s="54">
        <v>88</v>
      </c>
      <c r="P8" t="s" s="54">
        <v>89</v>
      </c>
      <c r="Q8" t="s" s="54">
        <v>90</v>
      </c>
      <c r="R8" t="s" s="54">
        <v>91</v>
      </c>
      <c r="S8" t="s" s="54">
        <v>92</v>
      </c>
      <c r="T8" t="s" s="70">
        <v>118</v>
      </c>
      <c r="U8" s="104"/>
      <c r="V8" s="72"/>
      <c r="W8" s="363"/>
      <c r="X8" s="52"/>
      <c r="Y8" t="s" s="54">
        <v>86</v>
      </c>
      <c r="Z8" t="s" s="54">
        <v>87</v>
      </c>
      <c r="AA8" t="s" s="54">
        <v>88</v>
      </c>
      <c r="AB8" t="s" s="54">
        <v>89</v>
      </c>
      <c r="AC8" t="s" s="54">
        <v>90</v>
      </c>
      <c r="AD8" t="s" s="54">
        <v>91</v>
      </c>
      <c r="AE8" t="s" s="54">
        <v>92</v>
      </c>
      <c r="AF8" t="s" s="70">
        <v>118</v>
      </c>
      <c r="AG8" s="104"/>
      <c r="AH8" s="72"/>
    </row>
    <row r="9" ht="22.55" customHeight="1">
      <c r="A9" s="364"/>
      <c r="B9" s="104"/>
      <c r="C9" s="104"/>
      <c r="D9" s="104"/>
      <c r="E9" s="104"/>
      <c r="F9" s="104"/>
      <c r="G9" s="104"/>
      <c r="H9" s="104"/>
      <c r="I9" s="104"/>
      <c r="J9" s="71"/>
      <c r="K9" s="127"/>
      <c r="L9" s="116"/>
      <c r="M9" s="131"/>
      <c r="N9" s="132"/>
      <c r="O9" s="132"/>
      <c r="P9" s="132"/>
      <c r="Q9" s="132"/>
      <c r="R9" s="132"/>
      <c r="S9" s="132"/>
      <c r="T9" t="s" s="73">
        <v>122</v>
      </c>
      <c r="U9" t="s" s="73">
        <v>123</v>
      </c>
      <c r="V9" t="s" s="74">
        <v>123</v>
      </c>
      <c r="W9" s="363"/>
      <c r="X9" s="52"/>
      <c r="Y9" s="347"/>
      <c r="Z9" s="347"/>
      <c r="AA9" s="347"/>
      <c r="AB9" s="347"/>
      <c r="AC9" s="347"/>
      <c r="AD9" s="347"/>
      <c r="AE9" s="347"/>
      <c r="AF9" t="s" s="73">
        <v>122</v>
      </c>
      <c r="AG9" t="s" s="73">
        <v>123</v>
      </c>
      <c r="AH9" t="s" s="74">
        <v>123</v>
      </c>
    </row>
    <row r="10" ht="13.55" customHeight="1">
      <c r="A10" t="s" s="138">
        <v>124</v>
      </c>
      <c r="B10" t="s" s="139">
        <v>125</v>
      </c>
      <c r="C10" s="140">
        <f>'4a. Synthesis SCORES (all arc'!R9</f>
        <v>3</v>
      </c>
      <c r="D10" s="141">
        <f>'4a. Synthesis SCORES (all arc'!S9</f>
        <v>3</v>
      </c>
      <c r="E10" s="141">
        <f>'4a. Synthesis SCORES (all arc'!T9</f>
        <v>3</v>
      </c>
      <c r="F10" s="141">
        <f>'4a. Synthesis SCORES (all arc'!U9</f>
        <v>3</v>
      </c>
      <c r="G10" s="141">
        <f>'4a. Synthesis SCORES (all arc'!V9</f>
        <v>3</v>
      </c>
      <c r="H10" s="141">
        <f>'4a. Synthesis SCORES (all arc'!W9</f>
        <v>4</v>
      </c>
      <c r="I10" s="141">
        <f>'4a. Synthesis SCORES (all arc'!X9</f>
        <v>3</v>
      </c>
      <c r="J10" s="142">
        <f>'4a. Synthesis SCORES (all arc'!Y9</f>
        <v>3</v>
      </c>
      <c r="K10" s="143">
        <f>'4a. Synthesis SCORES (all arc'!Z9</f>
        <v>3</v>
      </c>
      <c r="L10" s="116"/>
      <c r="M10" s="144">
        <f>'4a. Synthesis SCORES (all arc'!AB9</f>
        <v>25</v>
      </c>
      <c r="N10" s="145">
        <f>'4a. Synthesis SCORES (all arc'!AC9</f>
        <v>35</v>
      </c>
      <c r="O10" s="145">
        <f>'4a. Synthesis SCORES (all arc'!AD9</f>
        <v>23</v>
      </c>
      <c r="P10" s="145">
        <f>'4a. Synthesis SCORES (all arc'!AE9</f>
        <v>24</v>
      </c>
      <c r="Q10" s="145">
        <f>'4a. Synthesis SCORES (all arc'!AF9</f>
        <v>22</v>
      </c>
      <c r="R10" s="145">
        <f>'4a. Synthesis SCORES (all arc'!AG9</f>
        <v>37</v>
      </c>
      <c r="S10" s="145">
        <f>'4a. Synthesis SCORES (all arc'!AH9</f>
        <v>22</v>
      </c>
      <c r="T10" s="146">
        <f>'4a. Synthesis SCORES (all arc'!AI9</f>
        <v>188</v>
      </c>
      <c r="U10" s="145">
        <f>T10*100/$T$29</f>
        <v>7.95262267343486</v>
      </c>
      <c r="V10" s="147">
        <f>(SUM(T10:T13)*100/$T$29)</f>
        <v>29.0186125211506</v>
      </c>
      <c r="W10" s="363"/>
      <c r="X10" t="s" s="319">
        <v>160</v>
      </c>
      <c r="Y10" s="145">
        <f>M10*'3a,b,c. Number case studies +'!$D$24</f>
        <v>25</v>
      </c>
      <c r="Z10" s="145">
        <f>N10*'3a,b,c. Number case studies +'!$D$25</f>
        <v>31.8181818181818</v>
      </c>
      <c r="AA10" s="145">
        <f>O10*'3a,b,c. Number case studies +'!$D$26</f>
        <v>25.5555555555555</v>
      </c>
      <c r="AB10" s="145">
        <f>P10*'3a,b,c. Number case studies +'!$D$27</f>
        <v>34.2857142857143</v>
      </c>
      <c r="AC10" s="145">
        <f>Q10*'3a,b,c. Number case studies +'!$D$28</f>
        <v>31.4285714285715</v>
      </c>
      <c r="AD10" s="145">
        <f>R10*'3a,b,c. Number case studies +'!$D$29</f>
        <v>37</v>
      </c>
      <c r="AE10" s="145">
        <f>S10*'3a,b,c. Number case studies +'!$D$30</f>
        <v>31.4285714285715</v>
      </c>
      <c r="AF10" s="146">
        <f>SUM(Y10:AE10)</f>
        <v>216.516594516595</v>
      </c>
      <c r="AG10" s="145">
        <f>AF10*100/$AF$29</f>
        <v>7.97636742131867</v>
      </c>
      <c r="AH10" s="147">
        <f>(SUM(AF10:AF13)*100/$AF$29)</f>
        <v>29.1736039788808</v>
      </c>
    </row>
    <row r="11" ht="26.55" customHeight="1">
      <c r="A11" s="152"/>
      <c r="B11" t="s" s="139">
        <v>126</v>
      </c>
      <c r="C11" s="140">
        <f>'4a. Synthesis SCORES (all arc'!R10</f>
        <v>2</v>
      </c>
      <c r="D11" s="141">
        <f>'4a. Synthesis SCORES (all arc'!S10</f>
        <v>4</v>
      </c>
      <c r="E11" s="141">
        <f>'4a. Synthesis SCORES (all arc'!T10</f>
        <v>3</v>
      </c>
      <c r="F11" s="141">
        <f>'4a. Synthesis SCORES (all arc'!U10</f>
        <v>3</v>
      </c>
      <c r="G11" s="141">
        <f>'4a. Synthesis SCORES (all arc'!V10</f>
        <v>3</v>
      </c>
      <c r="H11" s="141">
        <f>'4a. Synthesis SCORES (all arc'!W10</f>
        <v>4</v>
      </c>
      <c r="I11" s="141">
        <f>'4a. Synthesis SCORES (all arc'!X10</f>
        <v>3</v>
      </c>
      <c r="J11" s="142">
        <f>'4a. Synthesis SCORES (all arc'!Y10</f>
        <v>3</v>
      </c>
      <c r="K11" s="153"/>
      <c r="L11" s="116"/>
      <c r="M11" s="144">
        <f>'4a. Synthesis SCORES (all arc'!AB10</f>
        <v>18</v>
      </c>
      <c r="N11" s="145">
        <f>'4a. Synthesis SCORES (all arc'!AC10</f>
        <v>35</v>
      </c>
      <c r="O11" s="145">
        <f>'4a. Synthesis SCORES (all arc'!AD10</f>
        <v>22</v>
      </c>
      <c r="P11" s="145">
        <f>'4a. Synthesis SCORES (all arc'!AE10</f>
        <v>23</v>
      </c>
      <c r="Q11" s="145">
        <f>'4a. Synthesis SCORES (all arc'!AF10</f>
        <v>20</v>
      </c>
      <c r="R11" s="145">
        <f>'4a. Synthesis SCORES (all arc'!AG10</f>
        <v>31</v>
      </c>
      <c r="S11" s="145">
        <f>'4a. Synthesis SCORES (all arc'!AH10</f>
        <v>22</v>
      </c>
      <c r="T11" s="146">
        <f>'4a. Synthesis SCORES (all arc'!AI10</f>
        <v>171</v>
      </c>
      <c r="U11" s="145">
        <f>T11*100/$T$29</f>
        <v>7.23350253807107</v>
      </c>
      <c r="V11" s="153"/>
      <c r="W11" s="363"/>
      <c r="X11" t="s" s="319">
        <v>161</v>
      </c>
      <c r="Y11" s="145">
        <f>M11*'3a,b,c. Number case studies +'!$D$24</f>
        <v>18</v>
      </c>
      <c r="Z11" s="145">
        <f>N11*'3a,b,c. Number case studies +'!$D$25</f>
        <v>31.8181818181818</v>
      </c>
      <c r="AA11" s="145">
        <f>O11*'3a,b,c. Number case studies +'!$D$26</f>
        <v>24.4444444444444</v>
      </c>
      <c r="AB11" s="145">
        <f>P11*'3a,b,c. Number case studies +'!$D$27</f>
        <v>32.8571428571429</v>
      </c>
      <c r="AC11" s="145">
        <f>Q11*'3a,b,c. Number case studies +'!$D$28</f>
        <v>28.5714285714286</v>
      </c>
      <c r="AD11" s="145">
        <f>R11*'3a,b,c. Number case studies +'!$D$29</f>
        <v>31</v>
      </c>
      <c r="AE11" s="145">
        <f>S11*'3a,b,c. Number case studies +'!$D$30</f>
        <v>31.4285714285715</v>
      </c>
      <c r="AF11" s="146">
        <f>SUM(Y11:AE11)</f>
        <v>198.119769119769</v>
      </c>
      <c r="AG11" s="145">
        <f>AF11*100/$AF$29</f>
        <v>7.29863720355615</v>
      </c>
      <c r="AH11" s="153"/>
    </row>
    <row r="12" ht="26.55" customHeight="1">
      <c r="A12" s="152"/>
      <c r="B12" t="s" s="139">
        <v>127</v>
      </c>
      <c r="C12" s="140">
        <f>'4a. Synthesis SCORES (all arc'!R11</f>
        <v>2</v>
      </c>
      <c r="D12" s="141">
        <f>'4a. Synthesis SCORES (all arc'!S11</f>
        <v>3</v>
      </c>
      <c r="E12" s="141">
        <f>'4a. Synthesis SCORES (all arc'!T11</f>
        <v>3</v>
      </c>
      <c r="F12" s="141">
        <f>'4a. Synthesis SCORES (all arc'!U11</f>
        <v>3</v>
      </c>
      <c r="G12" s="141">
        <f>'4a. Synthesis SCORES (all arc'!V11</f>
        <v>3</v>
      </c>
      <c r="H12" s="141">
        <f>'4a. Synthesis SCORES (all arc'!W11</f>
        <v>4</v>
      </c>
      <c r="I12" s="141">
        <f>'4a. Synthesis SCORES (all arc'!X11</f>
        <v>3</v>
      </c>
      <c r="J12" s="142">
        <f>'4a. Synthesis SCORES (all arc'!Y11</f>
        <v>3</v>
      </c>
      <c r="K12" s="153"/>
      <c r="L12" s="116"/>
      <c r="M12" s="144">
        <f>'4a. Synthesis SCORES (all arc'!AB11</f>
        <v>19</v>
      </c>
      <c r="N12" s="145">
        <f>'4a. Synthesis SCORES (all arc'!AC11</f>
        <v>28</v>
      </c>
      <c r="O12" s="145">
        <f>'4a. Synthesis SCORES (all arc'!AD11</f>
        <v>28</v>
      </c>
      <c r="P12" s="145">
        <f>'4a. Synthesis SCORES (all arc'!AE11</f>
        <v>22</v>
      </c>
      <c r="Q12" s="145">
        <f>'4a. Synthesis SCORES (all arc'!AF11</f>
        <v>22</v>
      </c>
      <c r="R12" s="145">
        <f>'4a. Synthesis SCORES (all arc'!AG11</f>
        <v>39</v>
      </c>
      <c r="S12" s="145">
        <f>'4a. Synthesis SCORES (all arc'!AH11</f>
        <v>21</v>
      </c>
      <c r="T12" s="146">
        <f>'4a. Synthesis SCORES (all arc'!AI11</f>
        <v>179</v>
      </c>
      <c r="U12" s="145">
        <f>T12*100/$T$29</f>
        <v>7.57191201353638</v>
      </c>
      <c r="V12" s="153"/>
      <c r="W12" s="363"/>
      <c r="X12" t="s" s="319">
        <v>162</v>
      </c>
      <c r="Y12" s="145">
        <f>M12*'3a,b,c. Number case studies +'!$D$24</f>
        <v>19</v>
      </c>
      <c r="Z12" s="145">
        <f>N12*'3a,b,c. Number case studies +'!$D$25</f>
        <v>25.4545454545455</v>
      </c>
      <c r="AA12" s="145">
        <f>O12*'3a,b,c. Number case studies +'!$D$26</f>
        <v>31.1111111111111</v>
      </c>
      <c r="AB12" s="145">
        <f>P12*'3a,b,c. Number case studies +'!$D$27</f>
        <v>31.4285714285715</v>
      </c>
      <c r="AC12" s="145">
        <f>Q12*'3a,b,c. Number case studies +'!$D$28</f>
        <v>31.4285714285715</v>
      </c>
      <c r="AD12" s="145">
        <f>R12*'3a,b,c. Number case studies +'!$D$29</f>
        <v>39</v>
      </c>
      <c r="AE12" s="145">
        <f>S12*'3a,b,c. Number case studies +'!$D$30</f>
        <v>30</v>
      </c>
      <c r="AF12" s="146">
        <f>SUM(Y12:AE12)</f>
        <v>207.4227994228</v>
      </c>
      <c r="AG12" s="145">
        <f>AF12*100/$AF$29</f>
        <v>7.64135637477861</v>
      </c>
      <c r="AH12" s="153"/>
    </row>
    <row r="13" ht="26.55" customHeight="1">
      <c r="A13" s="156"/>
      <c r="B13" t="s" s="139">
        <v>128</v>
      </c>
      <c r="C13" s="140">
        <f>'4a. Synthesis SCORES (all arc'!R12</f>
        <v>2</v>
      </c>
      <c r="D13" s="141">
        <f>'4a. Synthesis SCORES (all arc'!S12</f>
        <v>3</v>
      </c>
      <c r="E13" s="141">
        <f>'4a. Synthesis SCORES (all arc'!T12</f>
        <v>2</v>
      </c>
      <c r="F13" s="141">
        <f>'4a. Synthesis SCORES (all arc'!U12</f>
        <v>3</v>
      </c>
      <c r="G13" s="141">
        <f>'4a. Synthesis SCORES (all arc'!V12</f>
        <v>3</v>
      </c>
      <c r="H13" s="141">
        <f>'4a. Synthesis SCORES (all arc'!W12</f>
        <v>3</v>
      </c>
      <c r="I13" s="141">
        <f>'4a. Synthesis SCORES (all arc'!X12</f>
        <v>1</v>
      </c>
      <c r="J13" s="142">
        <f>'4a. Synthesis SCORES (all arc'!Y12</f>
        <v>3</v>
      </c>
      <c r="K13" s="157"/>
      <c r="L13" s="116"/>
      <c r="M13" s="144">
        <f>'4a. Synthesis SCORES (all arc'!AB12</f>
        <v>19</v>
      </c>
      <c r="N13" s="145">
        <f>'4a. Synthesis SCORES (all arc'!AC12</f>
        <v>28</v>
      </c>
      <c r="O13" s="145">
        <f>'4a. Synthesis SCORES (all arc'!AD12</f>
        <v>19</v>
      </c>
      <c r="P13" s="145">
        <f>'4a. Synthesis SCORES (all arc'!AE12</f>
        <v>24</v>
      </c>
      <c r="Q13" s="145">
        <f>'4a. Synthesis SCORES (all arc'!AF12</f>
        <v>20</v>
      </c>
      <c r="R13" s="145">
        <f>'4a. Synthesis SCORES (all arc'!AG12</f>
        <v>30</v>
      </c>
      <c r="S13" s="145">
        <f>'4a. Synthesis SCORES (all arc'!AH12</f>
        <v>8</v>
      </c>
      <c r="T13" s="146">
        <f>'4a. Synthesis SCORES (all arc'!AI12</f>
        <v>148</v>
      </c>
      <c r="U13" s="145">
        <f>T13*100/$T$29</f>
        <v>6.26057529610829</v>
      </c>
      <c r="V13" s="157"/>
      <c r="W13" s="363"/>
      <c r="X13" t="s" s="319">
        <v>163</v>
      </c>
      <c r="Y13" s="145">
        <f>M13*'3a,b,c. Number case studies +'!$D$24</f>
        <v>19</v>
      </c>
      <c r="Z13" s="145">
        <f>N13*'3a,b,c. Number case studies +'!$D$25</f>
        <v>25.4545454545455</v>
      </c>
      <c r="AA13" s="145">
        <f>O13*'3a,b,c. Number case studies +'!$D$26</f>
        <v>21.1111111111111</v>
      </c>
      <c r="AB13" s="145">
        <f>P13*'3a,b,c. Number case studies +'!$D$27</f>
        <v>34.2857142857143</v>
      </c>
      <c r="AC13" s="145">
        <f>Q13*'3a,b,c. Number case studies +'!$D$28</f>
        <v>28.5714285714286</v>
      </c>
      <c r="AD13" s="145">
        <f>R13*'3a,b,c. Number case studies +'!$D$29</f>
        <v>30</v>
      </c>
      <c r="AE13" s="145">
        <f>S13*'3a,b,c. Number case studies +'!$D$30</f>
        <v>11.4285714285714</v>
      </c>
      <c r="AF13" s="146">
        <f>SUM(Y13:AE13)</f>
        <v>169.851370851371</v>
      </c>
      <c r="AG13" s="145">
        <f>AF13*100/$AF$29</f>
        <v>6.25724297922741</v>
      </c>
      <c r="AH13" s="157"/>
    </row>
    <row r="14" ht="39.55" customHeight="1">
      <c r="A14" t="s" s="160">
        <v>129</v>
      </c>
      <c r="B14" t="s" s="161">
        <v>130</v>
      </c>
      <c r="C14" s="162">
        <f>'4a. Synthesis SCORES (all arc'!R13</f>
        <v>2</v>
      </c>
      <c r="D14" s="163">
        <f>'4a. Synthesis SCORES (all arc'!S13</f>
        <v>2</v>
      </c>
      <c r="E14" s="163">
        <f>'4a. Synthesis SCORES (all arc'!T13</f>
        <v>2</v>
      </c>
      <c r="F14" s="163">
        <f>'4a. Synthesis SCORES (all arc'!U13</f>
        <v>3</v>
      </c>
      <c r="G14" s="163">
        <f>'4a. Synthesis SCORES (all arc'!V13</f>
        <v>1</v>
      </c>
      <c r="H14" s="163">
        <f>'4a. Synthesis SCORES (all arc'!W13</f>
        <v>3</v>
      </c>
      <c r="I14" s="163">
        <f>'4a. Synthesis SCORES (all arc'!X13</f>
        <v>2</v>
      </c>
      <c r="J14" s="164">
        <f>'4a. Synthesis SCORES (all arc'!Y13</f>
        <v>2</v>
      </c>
      <c r="K14" s="165">
        <f>'4a. Synthesis SCORES (all arc'!Z13</f>
        <v>2</v>
      </c>
      <c r="L14" s="116"/>
      <c r="M14" s="166">
        <f>'4a. Synthesis SCORES (all arc'!AB13</f>
        <v>21</v>
      </c>
      <c r="N14" s="167">
        <f>'4a. Synthesis SCORES (all arc'!AC13</f>
        <v>23</v>
      </c>
      <c r="O14" s="167">
        <f>'4a. Synthesis SCORES (all arc'!AD13</f>
        <v>17</v>
      </c>
      <c r="P14" s="167">
        <f>'4a. Synthesis SCORES (all arc'!AE13</f>
        <v>20</v>
      </c>
      <c r="Q14" s="167">
        <f>'4a. Synthesis SCORES (all arc'!AF13</f>
        <v>11</v>
      </c>
      <c r="R14" s="167">
        <f>'4a. Synthesis SCORES (all arc'!AG13</f>
        <v>30</v>
      </c>
      <c r="S14" s="167">
        <f>'4a. Synthesis SCORES (all arc'!AH13</f>
        <v>11</v>
      </c>
      <c r="T14" s="168">
        <f>'4a. Synthesis SCORES (all arc'!AI13</f>
        <v>133</v>
      </c>
      <c r="U14" s="167">
        <f>T14*100/$T$29</f>
        <v>5.62605752961083</v>
      </c>
      <c r="V14" s="169">
        <f>(SUM(T14:T16)*100/$T$29)</f>
        <v>15.8629441624365</v>
      </c>
      <c r="W14" s="363"/>
      <c r="X14" t="s" s="320">
        <v>164</v>
      </c>
      <c r="Y14" s="167">
        <f>M14*'3a,b,c. Number case studies +'!$D$24</f>
        <v>21</v>
      </c>
      <c r="Z14" s="167">
        <f>N14*'3a,b,c. Number case studies +'!$D$25</f>
        <v>20.9090909090909</v>
      </c>
      <c r="AA14" s="167">
        <f>O14*'3a,b,c. Number case studies +'!$D$26</f>
        <v>18.8888888888889</v>
      </c>
      <c r="AB14" s="167">
        <f>P14*'3a,b,c. Number case studies +'!$D$27</f>
        <v>28.5714285714286</v>
      </c>
      <c r="AC14" s="167">
        <f>Q14*'3a,b,c. Number case studies +'!$D$28</f>
        <v>15.7142857142857</v>
      </c>
      <c r="AD14" s="167">
        <f>R14*'3a,b,c. Number case studies +'!$D$29</f>
        <v>30</v>
      </c>
      <c r="AE14" s="167">
        <f>S14*'3a,b,c. Number case studies +'!$D$30</f>
        <v>15.7142857142857</v>
      </c>
      <c r="AF14" s="168">
        <f>SUM(Y14:AE14)</f>
        <v>150.797979797980</v>
      </c>
      <c r="AG14" s="167">
        <f>AF14*100/$AF$29</f>
        <v>5.55532519780644</v>
      </c>
      <c r="AH14" s="169">
        <f>(SUM(AF14:AF16)*100/$AF$29)</f>
        <v>15.6588160745764</v>
      </c>
    </row>
    <row r="15" ht="13.55" customHeight="1">
      <c r="A15" s="152"/>
      <c r="B15" t="s" s="161">
        <v>131</v>
      </c>
      <c r="C15" s="162">
        <f>'4a. Synthesis SCORES (all arc'!R14</f>
        <v>1</v>
      </c>
      <c r="D15" s="163">
        <f>'4a. Synthesis SCORES (all arc'!S14</f>
        <v>3</v>
      </c>
      <c r="E15" s="163">
        <f>'4a. Synthesis SCORES (all arc'!T14</f>
        <v>1</v>
      </c>
      <c r="F15" s="163">
        <f>'4a. Synthesis SCORES (all arc'!U14</f>
        <v>2</v>
      </c>
      <c r="G15" s="163">
        <f>'4a. Synthesis SCORES (all arc'!V14</f>
        <v>1</v>
      </c>
      <c r="H15" s="163">
        <f>'4a. Synthesis SCORES (all arc'!W14</f>
        <v>2.5</v>
      </c>
      <c r="I15" s="163">
        <f>'4a. Synthesis SCORES (all arc'!X14</f>
        <v>1</v>
      </c>
      <c r="J15" s="164">
        <f>'4a. Synthesis SCORES (all arc'!Y14</f>
        <v>2</v>
      </c>
      <c r="K15" s="153"/>
      <c r="L15" s="116"/>
      <c r="M15" s="166">
        <f>'4a. Synthesis SCORES (all arc'!AB14</f>
        <v>13</v>
      </c>
      <c r="N15" s="167">
        <f>'4a. Synthesis SCORES (all arc'!AC14</f>
        <v>23</v>
      </c>
      <c r="O15" s="167">
        <f>'4a. Synthesis SCORES (all arc'!AD14</f>
        <v>10</v>
      </c>
      <c r="P15" s="167">
        <f>'4a. Synthesis SCORES (all arc'!AE14</f>
        <v>13</v>
      </c>
      <c r="Q15" s="167">
        <f>'4a. Synthesis SCORES (all arc'!AF14</f>
        <v>9</v>
      </c>
      <c r="R15" s="167">
        <f>'4a. Synthesis SCORES (all arc'!AG14</f>
        <v>19</v>
      </c>
      <c r="S15" s="167">
        <f>'4a. Synthesis SCORES (all arc'!AH14</f>
        <v>8</v>
      </c>
      <c r="T15" s="168">
        <f>'4a. Synthesis SCORES (all arc'!AI14</f>
        <v>95</v>
      </c>
      <c r="U15" s="167">
        <f>T15*100/$T$29</f>
        <v>4.01861252115059</v>
      </c>
      <c r="V15" s="153"/>
      <c r="W15" s="363"/>
      <c r="X15" t="s" s="320">
        <v>165</v>
      </c>
      <c r="Y15" s="167">
        <f>M15*'3a,b,c. Number case studies +'!$D$24</f>
        <v>13</v>
      </c>
      <c r="Z15" s="167">
        <f>N15*'3a,b,c. Number case studies +'!$D$25</f>
        <v>20.9090909090909</v>
      </c>
      <c r="AA15" s="167">
        <f>O15*'3a,b,c. Number case studies +'!$D$26</f>
        <v>11.1111111111111</v>
      </c>
      <c r="AB15" s="167">
        <f>P15*'3a,b,c. Number case studies +'!$D$27</f>
        <v>18.5714285714286</v>
      </c>
      <c r="AC15" s="167">
        <f>Q15*'3a,b,c. Number case studies +'!$D$28</f>
        <v>12.8571428571429</v>
      </c>
      <c r="AD15" s="167">
        <f>R15*'3a,b,c. Number case studies +'!$D$29</f>
        <v>19</v>
      </c>
      <c r="AE15" s="167">
        <f>S15*'3a,b,c. Number case studies +'!$D$30</f>
        <v>11.4285714285714</v>
      </c>
      <c r="AF15" s="168">
        <f>SUM(Y15:AE15)</f>
        <v>106.877344877345</v>
      </c>
      <c r="AG15" s="167">
        <f>AF15*100/$AF$29</f>
        <v>3.93731008775568</v>
      </c>
      <c r="AH15" s="153"/>
    </row>
    <row r="16" ht="26.55" customHeight="1">
      <c r="A16" s="156"/>
      <c r="B16" t="s" s="161">
        <v>132</v>
      </c>
      <c r="C16" s="162">
        <f>'4a. Synthesis SCORES (all arc'!R15</f>
        <v>2</v>
      </c>
      <c r="D16" s="163">
        <f>'4a. Synthesis SCORES (all arc'!S15</f>
        <v>3</v>
      </c>
      <c r="E16" s="163">
        <f>'4a. Synthesis SCORES (all arc'!T15</f>
        <v>3</v>
      </c>
      <c r="F16" s="163">
        <f>'4a. Synthesis SCORES (all arc'!U15</f>
        <v>2</v>
      </c>
      <c r="G16" s="163">
        <f>'4a. Synthesis SCORES (all arc'!V15</f>
        <v>2</v>
      </c>
      <c r="H16" s="163">
        <f>'4a. Synthesis SCORES (all arc'!W15</f>
        <v>3</v>
      </c>
      <c r="I16" s="163">
        <f>'4a. Synthesis SCORES (all arc'!X15</f>
        <v>2</v>
      </c>
      <c r="J16" s="164">
        <f>'4a. Synthesis SCORES (all arc'!Y15</f>
        <v>2</v>
      </c>
      <c r="K16" s="157"/>
      <c r="L16" s="116"/>
      <c r="M16" s="166">
        <f>'4a. Synthesis SCORES (all arc'!AB15</f>
        <v>18</v>
      </c>
      <c r="N16" s="167">
        <f>'4a. Synthesis SCORES (all arc'!AC15</f>
        <v>29</v>
      </c>
      <c r="O16" s="167">
        <f>'4a. Synthesis SCORES (all arc'!AD15</f>
        <v>22</v>
      </c>
      <c r="P16" s="167">
        <f>'4a. Synthesis SCORES (all arc'!AE15</f>
        <v>16</v>
      </c>
      <c r="Q16" s="167">
        <f>'4a. Synthesis SCORES (all arc'!AF15</f>
        <v>18</v>
      </c>
      <c r="R16" s="167">
        <f>'4a. Synthesis SCORES (all arc'!AG15</f>
        <v>30</v>
      </c>
      <c r="S16" s="167">
        <f>'4a. Synthesis SCORES (all arc'!AH15</f>
        <v>14</v>
      </c>
      <c r="T16" s="168">
        <f>'4a. Synthesis SCORES (all arc'!AI15</f>
        <v>147</v>
      </c>
      <c r="U16" s="167">
        <f>T16*100/$T$29</f>
        <v>6.21827411167513</v>
      </c>
      <c r="V16" s="157"/>
      <c r="W16" s="363"/>
      <c r="X16" t="s" s="320">
        <v>166</v>
      </c>
      <c r="Y16" s="167">
        <f>M16*'3a,b,c. Number case studies +'!$D$24</f>
        <v>18</v>
      </c>
      <c r="Z16" s="167">
        <f>N16*'3a,b,c. Number case studies +'!$D$25</f>
        <v>26.3636363636364</v>
      </c>
      <c r="AA16" s="167">
        <f>O16*'3a,b,c. Number case studies +'!$D$26</f>
        <v>24.4444444444444</v>
      </c>
      <c r="AB16" s="167">
        <f>P16*'3a,b,c. Number case studies +'!$D$27</f>
        <v>22.8571428571429</v>
      </c>
      <c r="AC16" s="167">
        <f>Q16*'3a,b,c. Number case studies +'!$D$28</f>
        <v>25.7142857142857</v>
      </c>
      <c r="AD16" s="167">
        <f>R16*'3a,b,c. Number case studies +'!$D$29</f>
        <v>30</v>
      </c>
      <c r="AE16" s="167">
        <f>S16*'3a,b,c. Number case studies +'!$D$30</f>
        <v>20</v>
      </c>
      <c r="AF16" s="168">
        <f>SUM(Y16:AE16)</f>
        <v>167.379509379509</v>
      </c>
      <c r="AG16" s="167">
        <f>AF16*100/$AF$29</f>
        <v>6.16618078901426</v>
      </c>
      <c r="AH16" s="157"/>
    </row>
    <row r="17" ht="13.55" customHeight="1">
      <c r="A17" t="s" s="174">
        <v>134</v>
      </c>
      <c r="B17" t="s" s="175">
        <v>135</v>
      </c>
      <c r="C17" s="176">
        <f>'4a. Synthesis SCORES (all arc'!R16</f>
        <v>2</v>
      </c>
      <c r="D17" s="177">
        <f>'4a. Synthesis SCORES (all arc'!S16</f>
        <v>2</v>
      </c>
      <c r="E17" s="177">
        <f>'4a. Synthesis SCORES (all arc'!T16</f>
        <v>2</v>
      </c>
      <c r="F17" s="177">
        <f>'4a. Synthesis SCORES (all arc'!U16</f>
        <v>2</v>
      </c>
      <c r="G17" s="177">
        <f>'4a. Synthesis SCORES (all arc'!V16</f>
        <v>2</v>
      </c>
      <c r="H17" s="177">
        <f>'4a. Synthesis SCORES (all arc'!W16</f>
        <v>4</v>
      </c>
      <c r="I17" s="177">
        <f>'4a. Synthesis SCORES (all arc'!X16</f>
        <v>2</v>
      </c>
      <c r="J17" s="178">
        <f>'4a. Synthesis SCORES (all arc'!Y16</f>
        <v>2</v>
      </c>
      <c r="K17" s="179">
        <f>'4a. Synthesis SCORES (all arc'!Z16</f>
        <v>2</v>
      </c>
      <c r="L17" s="116"/>
      <c r="M17" s="180">
        <f>'4a. Synthesis SCORES (all arc'!AB16</f>
        <v>18</v>
      </c>
      <c r="N17" s="181">
        <f>'4a. Synthesis SCORES (all arc'!AC16</f>
        <v>22</v>
      </c>
      <c r="O17" s="181">
        <f>'4a. Synthesis SCORES (all arc'!AD16</f>
        <v>19</v>
      </c>
      <c r="P17" s="181">
        <f>'4a. Synthesis SCORES (all arc'!AE16</f>
        <v>16</v>
      </c>
      <c r="Q17" s="181">
        <f>'4a. Synthesis SCORES (all arc'!AF16</f>
        <v>17</v>
      </c>
      <c r="R17" s="181">
        <f>'4a. Synthesis SCORES (all arc'!AG16</f>
        <v>29</v>
      </c>
      <c r="S17" s="181">
        <f>'4a. Synthesis SCORES (all arc'!AH16</f>
        <v>15</v>
      </c>
      <c r="T17" s="182">
        <f>'4a. Synthesis SCORES (all arc'!AI16</f>
        <v>136</v>
      </c>
      <c r="U17" s="181">
        <f>T17*100/$T$29</f>
        <v>5.75296108291032</v>
      </c>
      <c r="V17" s="183">
        <f>(SUM(T17:T19)*100/$T$29)</f>
        <v>15.4822335025381</v>
      </c>
      <c r="W17" s="363"/>
      <c r="X17" t="s" s="321">
        <v>167</v>
      </c>
      <c r="Y17" s="181">
        <f>M17*'3a,b,c. Number case studies +'!$D$24</f>
        <v>18</v>
      </c>
      <c r="Z17" s="181">
        <f>N17*'3a,b,c. Number case studies +'!$D$25</f>
        <v>20</v>
      </c>
      <c r="AA17" s="181">
        <f>O17*'3a,b,c. Number case studies +'!$D$26</f>
        <v>21.1111111111111</v>
      </c>
      <c r="AB17" s="181">
        <f>P17*'3a,b,c. Number case studies +'!$D$27</f>
        <v>22.8571428571429</v>
      </c>
      <c r="AC17" s="181">
        <f>Q17*'3a,b,c. Number case studies +'!$D$28</f>
        <v>24.2857142857143</v>
      </c>
      <c r="AD17" s="181">
        <f>R17*'3a,b,c. Number case studies +'!$D$29</f>
        <v>29</v>
      </c>
      <c r="AE17" s="181">
        <f>S17*'3a,b,c. Number case studies +'!$D$30</f>
        <v>21.4285714285715</v>
      </c>
      <c r="AF17" s="182">
        <f>SUM(Y17:AE17)</f>
        <v>156.682539682540</v>
      </c>
      <c r="AG17" s="181">
        <f>AF17*100/$AF$29</f>
        <v>5.77210955956308</v>
      </c>
      <c r="AH17" s="183">
        <f>(SUM(AF17:AF19)*100/$AF$29)</f>
        <v>15.3459725314332</v>
      </c>
    </row>
    <row r="18" ht="26.55" customHeight="1">
      <c r="A18" s="152"/>
      <c r="B18" t="s" s="175">
        <v>136</v>
      </c>
      <c r="C18" s="176">
        <f>'4a. Synthesis SCORES (all arc'!R17</f>
        <v>2</v>
      </c>
      <c r="D18" s="177">
        <f>'4a. Synthesis SCORES (all arc'!S17</f>
        <v>2</v>
      </c>
      <c r="E18" s="177">
        <f>'4a. Synthesis SCORES (all arc'!T17</f>
        <v>2</v>
      </c>
      <c r="F18" s="177">
        <f>'4a. Synthesis SCORES (all arc'!U17</f>
        <v>2</v>
      </c>
      <c r="G18" s="177">
        <f>'4a. Synthesis SCORES (all arc'!V17</f>
        <v>2</v>
      </c>
      <c r="H18" s="177">
        <f>'4a. Synthesis SCORES (all arc'!W17</f>
        <v>3</v>
      </c>
      <c r="I18" s="177">
        <f>'4a. Synthesis SCORES (all arc'!X17</f>
        <v>1</v>
      </c>
      <c r="J18" s="178">
        <f>'4a. Synthesis SCORES (all arc'!Y17</f>
        <v>2</v>
      </c>
      <c r="K18" s="153"/>
      <c r="L18" s="116"/>
      <c r="M18" s="180">
        <f>'4a. Synthesis SCORES (all arc'!AB17</f>
        <v>17</v>
      </c>
      <c r="N18" s="181">
        <f>'4a. Synthesis SCORES (all arc'!AC17</f>
        <v>20</v>
      </c>
      <c r="O18" s="181">
        <f>'4a. Synthesis SCORES (all arc'!AD17</f>
        <v>20</v>
      </c>
      <c r="P18" s="181">
        <f>'4a. Synthesis SCORES (all arc'!AE17</f>
        <v>10</v>
      </c>
      <c r="Q18" s="181">
        <f>'4a. Synthesis SCORES (all arc'!AF17</f>
        <v>11</v>
      </c>
      <c r="R18" s="181">
        <f>'4a. Synthesis SCORES (all arc'!AG17</f>
        <v>23</v>
      </c>
      <c r="S18" s="181">
        <f>'4a. Synthesis SCORES (all arc'!AH17</f>
        <v>5</v>
      </c>
      <c r="T18" s="182">
        <f>'4a. Synthesis SCORES (all arc'!AI17</f>
        <v>106</v>
      </c>
      <c r="U18" s="181">
        <f>T18*100/$T$29</f>
        <v>4.4839255499154</v>
      </c>
      <c r="V18" s="153"/>
      <c r="W18" s="363"/>
      <c r="X18" t="s" s="321">
        <v>168</v>
      </c>
      <c r="Y18" s="181">
        <f>M18*'3a,b,c. Number case studies +'!$D$24</f>
        <v>17</v>
      </c>
      <c r="Z18" s="181">
        <f>N18*'3a,b,c. Number case studies +'!$D$25</f>
        <v>18.1818181818182</v>
      </c>
      <c r="AA18" s="181">
        <f>O18*'3a,b,c. Number case studies +'!$D$26</f>
        <v>22.2222222222222</v>
      </c>
      <c r="AB18" s="181">
        <f>P18*'3a,b,c. Number case studies +'!$D$27</f>
        <v>14.2857142857143</v>
      </c>
      <c r="AC18" s="181">
        <f>Q18*'3a,b,c. Number case studies +'!$D$28</f>
        <v>15.7142857142857</v>
      </c>
      <c r="AD18" s="181">
        <f>R18*'3a,b,c. Number case studies +'!$D$29</f>
        <v>23</v>
      </c>
      <c r="AE18" s="181">
        <f>S18*'3a,b,c. Number case studies +'!$D$30</f>
        <v>7.14285714285715</v>
      </c>
      <c r="AF18" s="182">
        <f>SUM(Y18:AE18)</f>
        <v>117.546897546898</v>
      </c>
      <c r="AG18" s="181">
        <f>AF18*100/$AF$29</f>
        <v>4.3303712870761</v>
      </c>
      <c r="AH18" s="153"/>
    </row>
    <row r="19" ht="26.55" customHeight="1">
      <c r="A19" s="156"/>
      <c r="B19" t="s" s="175">
        <v>137</v>
      </c>
      <c r="C19" s="176">
        <f>'4a. Synthesis SCORES (all arc'!R18</f>
        <v>1</v>
      </c>
      <c r="D19" s="177">
        <f>'4a. Synthesis SCORES (all arc'!S18</f>
        <v>3</v>
      </c>
      <c r="E19" s="177">
        <f>'4a. Synthesis SCORES (all arc'!T18</f>
        <v>2</v>
      </c>
      <c r="F19" s="177">
        <f>'4a. Synthesis SCORES (all arc'!U18</f>
        <v>2</v>
      </c>
      <c r="G19" s="177">
        <f>'4a. Synthesis SCORES (all arc'!V18</f>
        <v>2</v>
      </c>
      <c r="H19" s="177">
        <f>'4a. Synthesis SCORES (all arc'!W18</f>
        <v>3</v>
      </c>
      <c r="I19" s="177">
        <f>'4a. Synthesis SCORES (all arc'!X18</f>
        <v>2</v>
      </c>
      <c r="J19" s="178">
        <f>'4a. Synthesis SCORES (all arc'!Y18</f>
        <v>2</v>
      </c>
      <c r="K19" s="157"/>
      <c r="L19" s="116"/>
      <c r="M19" s="180">
        <f>'4a. Synthesis SCORES (all arc'!AB18</f>
        <v>14</v>
      </c>
      <c r="N19" s="181">
        <f>'4a. Synthesis SCORES (all arc'!AC18</f>
        <v>22</v>
      </c>
      <c r="O19" s="181">
        <f>'4a. Synthesis SCORES (all arc'!AD18</f>
        <v>21</v>
      </c>
      <c r="P19" s="181">
        <f>'4a. Synthesis SCORES (all arc'!AE18</f>
        <v>14</v>
      </c>
      <c r="Q19" s="181">
        <f>'4a. Synthesis SCORES (all arc'!AF18</f>
        <v>16</v>
      </c>
      <c r="R19" s="181">
        <f>'4a. Synthesis SCORES (all arc'!AG18</f>
        <v>25</v>
      </c>
      <c r="S19" s="181">
        <f>'4a. Synthesis SCORES (all arc'!AH18</f>
        <v>12</v>
      </c>
      <c r="T19" s="182">
        <f>'4a. Synthesis SCORES (all arc'!AI18</f>
        <v>124</v>
      </c>
      <c r="U19" s="181">
        <f>T19*100/$T$29</f>
        <v>5.24534686971235</v>
      </c>
      <c r="V19" s="157"/>
      <c r="W19" s="363"/>
      <c r="X19" t="s" s="321">
        <v>169</v>
      </c>
      <c r="Y19" s="181">
        <f>M19*'3a,b,c. Number case studies +'!$D$24</f>
        <v>14</v>
      </c>
      <c r="Z19" s="181">
        <f>N19*'3a,b,c. Number case studies +'!$D$25</f>
        <v>20</v>
      </c>
      <c r="AA19" s="181">
        <f>O19*'3a,b,c. Number case studies +'!$D$26</f>
        <v>23.3333333333333</v>
      </c>
      <c r="AB19" s="181">
        <f>P19*'3a,b,c. Number case studies +'!$D$27</f>
        <v>20</v>
      </c>
      <c r="AC19" s="181">
        <f>Q19*'3a,b,c. Number case studies +'!$D$28</f>
        <v>22.8571428571429</v>
      </c>
      <c r="AD19" s="181">
        <f>R19*'3a,b,c. Number case studies +'!$D$29</f>
        <v>25</v>
      </c>
      <c r="AE19" s="181">
        <f>S19*'3a,b,c. Number case studies +'!$D$30</f>
        <v>17.1428571428572</v>
      </c>
      <c r="AF19" s="182">
        <f>SUM(Y19:AE19)</f>
        <v>142.333333333333</v>
      </c>
      <c r="AG19" s="181">
        <f>AF19*100/$AF$29</f>
        <v>5.24349168479404</v>
      </c>
      <c r="AH19" s="157"/>
    </row>
    <row r="20" ht="52.55" customHeight="1">
      <c r="A20" t="s" s="191">
        <v>138</v>
      </c>
      <c r="B20" t="s" s="192">
        <v>139</v>
      </c>
      <c r="C20" s="193">
        <f>'4a. Synthesis SCORES (all arc'!R19</f>
        <v>1.5</v>
      </c>
      <c r="D20" s="194">
        <f>'4a. Synthesis SCORES (all arc'!S19</f>
        <v>3</v>
      </c>
      <c r="E20" s="194">
        <f>'4a. Synthesis SCORES (all arc'!T19</f>
        <v>3</v>
      </c>
      <c r="F20" s="194">
        <f>'4a. Synthesis SCORES (all arc'!U19</f>
        <v>2</v>
      </c>
      <c r="G20" s="194">
        <f>'4a. Synthesis SCORES (all arc'!V19</f>
        <v>2</v>
      </c>
      <c r="H20" s="194">
        <f>'4a. Synthesis SCORES (all arc'!W19</f>
        <v>3</v>
      </c>
      <c r="I20" s="194">
        <f>'4a. Synthesis SCORES (all arc'!X19</f>
        <v>2</v>
      </c>
      <c r="J20" s="195">
        <f>'4a. Synthesis SCORES (all arc'!Y19</f>
        <v>2</v>
      </c>
      <c r="K20" s="196">
        <f>'4a. Synthesis SCORES (all arc'!Z19</f>
        <v>2</v>
      </c>
      <c r="L20" s="116"/>
      <c r="M20" s="197">
        <f>'4a. Synthesis SCORES (all arc'!AB19</f>
        <v>18</v>
      </c>
      <c r="N20" s="198">
        <f>'4a. Synthesis SCORES (all arc'!AC19</f>
        <v>29</v>
      </c>
      <c r="O20" s="198">
        <f>'4a. Synthesis SCORES (all arc'!AD19</f>
        <v>19</v>
      </c>
      <c r="P20" s="198">
        <f>'4a. Synthesis SCORES (all arc'!AE19</f>
        <v>17</v>
      </c>
      <c r="Q20" s="198">
        <f>'4a. Synthesis SCORES (all arc'!AF19</f>
        <v>16</v>
      </c>
      <c r="R20" s="198">
        <f>'4a. Synthesis SCORES (all arc'!AG19</f>
        <v>30</v>
      </c>
      <c r="S20" s="198">
        <f>'4a. Synthesis SCORES (all arc'!AH19</f>
        <v>14</v>
      </c>
      <c r="T20" s="199">
        <f>'4a. Synthesis SCORES (all arc'!AI19</f>
        <v>143</v>
      </c>
      <c r="U20" s="198">
        <f>T20*100/$T$29</f>
        <v>6.04906937394247</v>
      </c>
      <c r="V20" s="200">
        <f>(SUM(T20:T22)*100/$T$29)</f>
        <v>14.9746192893401</v>
      </c>
      <c r="W20" s="363"/>
      <c r="X20" t="s" s="322">
        <v>170</v>
      </c>
      <c r="Y20" s="198">
        <f>M20*'3a,b,c. Number case studies +'!$D$24</f>
        <v>18</v>
      </c>
      <c r="Z20" s="198">
        <f>N20*'3a,b,c. Number case studies +'!$D$25</f>
        <v>26.3636363636364</v>
      </c>
      <c r="AA20" s="198">
        <f>O20*'3a,b,c. Number case studies +'!$D$26</f>
        <v>21.1111111111111</v>
      </c>
      <c r="AB20" s="198">
        <f>P20*'3a,b,c. Number case studies +'!$D$27</f>
        <v>24.2857142857143</v>
      </c>
      <c r="AC20" s="198">
        <f>Q20*'3a,b,c. Number case studies +'!$D$28</f>
        <v>22.8571428571429</v>
      </c>
      <c r="AD20" s="198">
        <f>R20*'3a,b,c. Number case studies +'!$D$29</f>
        <v>30</v>
      </c>
      <c r="AE20" s="198">
        <f>S20*'3a,b,c. Number case studies +'!$D$30</f>
        <v>20</v>
      </c>
      <c r="AF20" s="199">
        <f>SUM(Y20:AE20)</f>
        <v>162.617604617605</v>
      </c>
      <c r="AG20" s="198">
        <f>AF20*100/$AF$29</f>
        <v>5.99075450313961</v>
      </c>
      <c r="AH20" s="200">
        <f>(SUM(AF20:AF22)*100/$AF$29)</f>
        <v>15.0646525602669</v>
      </c>
    </row>
    <row r="21" ht="26.55" customHeight="1">
      <c r="A21" s="152"/>
      <c r="B21" t="s" s="192">
        <v>140</v>
      </c>
      <c r="C21" s="193">
        <f>'4a. Synthesis SCORES (all arc'!R20</f>
        <v>1</v>
      </c>
      <c r="D21" s="194">
        <f>'4a. Synthesis SCORES (all arc'!S20</f>
        <v>3</v>
      </c>
      <c r="E21" s="194">
        <f>'4a. Synthesis SCORES (all arc'!T20</f>
        <v>2</v>
      </c>
      <c r="F21" s="194">
        <f>'4a. Synthesis SCORES (all arc'!U20</f>
        <v>2</v>
      </c>
      <c r="G21" s="194">
        <f>'4a. Synthesis SCORES (all arc'!V20</f>
        <v>3</v>
      </c>
      <c r="H21" s="194">
        <f>'4a. Synthesis SCORES (all arc'!W20</f>
        <v>2.5</v>
      </c>
      <c r="I21" s="194">
        <f>'4a. Synthesis SCORES (all arc'!X20</f>
        <v>2</v>
      </c>
      <c r="J21" s="195">
        <f>'4a. Synthesis SCORES (all arc'!Y20</f>
        <v>2</v>
      </c>
      <c r="K21" s="153"/>
      <c r="L21" s="116"/>
      <c r="M21" s="197">
        <f>'4a. Synthesis SCORES (all arc'!AB20</f>
        <v>15</v>
      </c>
      <c r="N21" s="198">
        <f>'4a. Synthesis SCORES (all arc'!AC20</f>
        <v>23</v>
      </c>
      <c r="O21" s="198">
        <f>'4a. Synthesis SCORES (all arc'!AD20</f>
        <v>16</v>
      </c>
      <c r="P21" s="198">
        <f>'4a. Synthesis SCORES (all arc'!AE20</f>
        <v>16</v>
      </c>
      <c r="Q21" s="198">
        <f>'4a. Synthesis SCORES (all arc'!AF20</f>
        <v>20</v>
      </c>
      <c r="R21" s="198">
        <f>'4a. Synthesis SCORES (all arc'!AG20</f>
        <v>13</v>
      </c>
      <c r="S21" s="198">
        <f>'4a. Synthesis SCORES (all arc'!AH20</f>
        <v>12</v>
      </c>
      <c r="T21" s="199">
        <f>'4a. Synthesis SCORES (all arc'!AI20</f>
        <v>115</v>
      </c>
      <c r="U21" s="198">
        <f>T21*100/$T$29</f>
        <v>4.86463620981387</v>
      </c>
      <c r="V21" s="153"/>
      <c r="W21" s="363"/>
      <c r="X21" t="s" s="322">
        <v>171</v>
      </c>
      <c r="Y21" s="198">
        <f>M21*'3a,b,c. Number case studies +'!$D$24</f>
        <v>15</v>
      </c>
      <c r="Z21" s="198">
        <f>N21*'3a,b,c. Number case studies +'!$D$25</f>
        <v>20.9090909090909</v>
      </c>
      <c r="AA21" s="198">
        <f>O21*'3a,b,c. Number case studies +'!$D$26</f>
        <v>17.7777777777778</v>
      </c>
      <c r="AB21" s="198">
        <f>P21*'3a,b,c. Number case studies +'!$D$27</f>
        <v>22.8571428571429</v>
      </c>
      <c r="AC21" s="198">
        <f>Q21*'3a,b,c. Number case studies +'!$D$28</f>
        <v>28.5714285714286</v>
      </c>
      <c r="AD21" s="198">
        <f>R21*'3a,b,c. Number case studies +'!$D$29</f>
        <v>13</v>
      </c>
      <c r="AE21" s="198">
        <f>S21*'3a,b,c. Number case studies +'!$D$30</f>
        <v>17.1428571428572</v>
      </c>
      <c r="AF21" s="199">
        <f>SUM(Y21:AE21)</f>
        <v>135.258297258297</v>
      </c>
      <c r="AG21" s="198">
        <f>AF21*100/$AF$29</f>
        <v>4.98285075156873</v>
      </c>
      <c r="AH21" s="153"/>
    </row>
    <row r="22" ht="39.55" customHeight="1">
      <c r="A22" s="156"/>
      <c r="B22" t="s" s="192">
        <v>142</v>
      </c>
      <c r="C22" s="193">
        <f>'4a. Synthesis SCORES (all arc'!R21</f>
        <v>1</v>
      </c>
      <c r="D22" s="194">
        <f>'4a. Synthesis SCORES (all arc'!S21</f>
        <v>2</v>
      </c>
      <c r="E22" s="194">
        <f>'4a. Synthesis SCORES (all arc'!T21</f>
        <v>2</v>
      </c>
      <c r="F22" s="194">
        <f>'4a. Synthesis SCORES (all arc'!U21</f>
        <v>2</v>
      </c>
      <c r="G22" s="194">
        <f>'4a. Synthesis SCORES (all arc'!V21</f>
        <v>3</v>
      </c>
      <c r="H22" s="194">
        <f>'4a. Synthesis SCORES (all arc'!W21</f>
        <v>2</v>
      </c>
      <c r="I22" s="194">
        <f>'4a. Synthesis SCORES (all arc'!X21</f>
        <v>2</v>
      </c>
      <c r="J22" s="195">
        <f>'4a. Synthesis SCORES (all arc'!Y21</f>
        <v>2</v>
      </c>
      <c r="K22" s="157"/>
      <c r="L22" s="116"/>
      <c r="M22" s="197">
        <f>'4a. Synthesis SCORES (all arc'!AB21</f>
        <v>8</v>
      </c>
      <c r="N22" s="198">
        <f>'4a. Synthesis SCORES (all arc'!AC21</f>
        <v>19</v>
      </c>
      <c r="O22" s="198">
        <f>'4a. Synthesis SCORES (all arc'!AD21</f>
        <v>16</v>
      </c>
      <c r="P22" s="198">
        <f>'4a. Synthesis SCORES (all arc'!AE21</f>
        <v>9</v>
      </c>
      <c r="Q22" s="198">
        <f>'4a. Synthesis SCORES (all arc'!AF21</f>
        <v>17</v>
      </c>
      <c r="R22" s="198">
        <f>'4a. Synthesis SCORES (all arc'!AG21</f>
        <v>18</v>
      </c>
      <c r="S22" s="198">
        <f>'4a. Synthesis SCORES (all arc'!AH21</f>
        <v>9</v>
      </c>
      <c r="T22" s="199">
        <f>'4a. Synthesis SCORES (all arc'!AI21</f>
        <v>96</v>
      </c>
      <c r="U22" s="198">
        <f>T22*100/$T$29</f>
        <v>4.06091370558376</v>
      </c>
      <c r="V22" s="157"/>
      <c r="W22" s="363"/>
      <c r="X22" t="s" s="322">
        <v>172</v>
      </c>
      <c r="Y22" s="198">
        <f>M22*'3a,b,c. Number case studies +'!$D$24</f>
        <v>8</v>
      </c>
      <c r="Z22" s="198">
        <f>N22*'3a,b,c. Number case studies +'!$D$25</f>
        <v>17.2727272727273</v>
      </c>
      <c r="AA22" s="198">
        <f>O22*'3a,b,c. Number case studies +'!$D$26</f>
        <v>17.7777777777778</v>
      </c>
      <c r="AB22" s="198">
        <f>P22*'3a,b,c. Number case studies +'!$D$27</f>
        <v>12.8571428571429</v>
      </c>
      <c r="AC22" s="198">
        <f>Q22*'3a,b,c. Number case studies +'!$D$28</f>
        <v>24.2857142857143</v>
      </c>
      <c r="AD22" s="198">
        <f>R22*'3a,b,c. Number case studies +'!$D$29</f>
        <v>18</v>
      </c>
      <c r="AE22" s="198">
        <f>S22*'3a,b,c. Number case studies +'!$D$30</f>
        <v>12.8571428571429</v>
      </c>
      <c r="AF22" s="199">
        <f>SUM(Y22:AE22)</f>
        <v>111.050505050505</v>
      </c>
      <c r="AG22" s="198">
        <f>AF22*100/$AF$29</f>
        <v>4.09104730555857</v>
      </c>
      <c r="AH22" s="157"/>
    </row>
    <row r="23" ht="13.55" customHeight="1">
      <c r="A23" t="s" s="207">
        <v>144</v>
      </c>
      <c r="B23" t="s" s="208">
        <v>145</v>
      </c>
      <c r="C23" s="209">
        <f>'4a. Synthesis SCORES (all arc'!R22</f>
        <v>0.5</v>
      </c>
      <c r="D23" s="210">
        <f>'4a. Synthesis SCORES (all arc'!S22</f>
        <v>1</v>
      </c>
      <c r="E23" s="210">
        <f>'4a. Synthesis SCORES (all arc'!T22</f>
        <v>1.5</v>
      </c>
      <c r="F23" s="210">
        <f>'4a. Synthesis SCORES (all arc'!U22</f>
        <v>1</v>
      </c>
      <c r="G23" s="210">
        <f>'4a. Synthesis SCORES (all arc'!V22</f>
        <v>2</v>
      </c>
      <c r="H23" s="210">
        <f>'4a. Synthesis SCORES (all arc'!W22</f>
        <v>2</v>
      </c>
      <c r="I23" s="210">
        <f>'4a. Synthesis SCORES (all arc'!X22</f>
        <v>1</v>
      </c>
      <c r="J23" s="211">
        <f>'4a. Synthesis SCORES (all arc'!Y22</f>
        <v>1</v>
      </c>
      <c r="K23" s="212">
        <f>'4a. Synthesis SCORES (all arc'!Z22</f>
        <v>2</v>
      </c>
      <c r="L23" s="116"/>
      <c r="M23" s="213">
        <f>'4a. Synthesis SCORES (all arc'!AB22</f>
        <v>6</v>
      </c>
      <c r="N23" s="214">
        <f>'4a. Synthesis SCORES (all arc'!AC22</f>
        <v>13</v>
      </c>
      <c r="O23" s="214">
        <f>'4a. Synthesis SCORES (all arc'!AD22</f>
        <v>10</v>
      </c>
      <c r="P23" s="214">
        <f>'4a. Synthesis SCORES (all arc'!AE22</f>
        <v>9</v>
      </c>
      <c r="Q23" s="214">
        <f>'4a. Synthesis SCORES (all arc'!AF22</f>
        <v>15</v>
      </c>
      <c r="R23" s="214">
        <f>'4a. Synthesis SCORES (all arc'!AG22</f>
        <v>20</v>
      </c>
      <c r="S23" s="214">
        <f>'4a. Synthesis SCORES (all arc'!AH22</f>
        <v>9</v>
      </c>
      <c r="T23" s="215">
        <f>'4a. Synthesis SCORES (all arc'!AI22</f>
        <v>82</v>
      </c>
      <c r="U23" s="214">
        <f>T23*100/$T$29</f>
        <v>3.46869712351946</v>
      </c>
      <c r="V23" s="216">
        <f>(SUM(T23:T25)*100/$T$29)</f>
        <v>12.7749576988156</v>
      </c>
      <c r="W23" s="363"/>
      <c r="X23" t="s" s="323">
        <v>173</v>
      </c>
      <c r="Y23" s="214">
        <f>M23*'3a,b,c. Number case studies +'!$D$24</f>
        <v>6</v>
      </c>
      <c r="Z23" s="214">
        <f>N23*'3a,b,c. Number case studies +'!$D$25</f>
        <v>11.8181818181818</v>
      </c>
      <c r="AA23" s="214">
        <f>O23*'3a,b,c. Number case studies +'!$D$26</f>
        <v>11.1111111111111</v>
      </c>
      <c r="AB23" s="214">
        <f>P23*'3a,b,c. Number case studies +'!$D$27</f>
        <v>12.8571428571429</v>
      </c>
      <c r="AC23" s="214">
        <f>Q23*'3a,b,c. Number case studies +'!$D$28</f>
        <v>21.4285714285715</v>
      </c>
      <c r="AD23" s="214">
        <f>R23*'3a,b,c. Number case studies +'!$D$29</f>
        <v>20</v>
      </c>
      <c r="AE23" s="214">
        <f>S23*'3a,b,c. Number case studies +'!$D$30</f>
        <v>12.8571428571429</v>
      </c>
      <c r="AF23" s="215">
        <f>SUM(Y23:AE23)</f>
        <v>96.07215007215019</v>
      </c>
      <c r="AG23" s="214">
        <f>AF23*100/$AF$29</f>
        <v>3.53925189726187</v>
      </c>
      <c r="AH23" s="216">
        <f>(SUM(AF23:AF25)*100/$AF$29)</f>
        <v>12.8694849696885</v>
      </c>
    </row>
    <row r="24" ht="39.55" customHeight="1">
      <c r="A24" s="152"/>
      <c r="B24" t="s" s="217">
        <v>146</v>
      </c>
      <c r="C24" s="209">
        <f>'4a. Synthesis SCORES (all arc'!R23</f>
        <v>1</v>
      </c>
      <c r="D24" s="210">
        <f>'4a. Synthesis SCORES (all arc'!S23</f>
        <v>1</v>
      </c>
      <c r="E24" s="210">
        <f>'4a. Synthesis SCORES (all arc'!T23</f>
        <v>1</v>
      </c>
      <c r="F24" s="210">
        <f>'4a. Synthesis SCORES (all arc'!U23</f>
        <v>1</v>
      </c>
      <c r="G24" s="210">
        <f>'4a. Synthesis SCORES (all arc'!V23</f>
        <v>2</v>
      </c>
      <c r="H24" s="210">
        <f>'4a. Synthesis SCORES (all arc'!W23</f>
        <v>2</v>
      </c>
      <c r="I24" s="210">
        <f>'4a. Synthesis SCORES (all arc'!X23</f>
        <v>0</v>
      </c>
      <c r="J24" s="211">
        <f>'4a. Synthesis SCORES (all arc'!Y23</f>
        <v>1</v>
      </c>
      <c r="K24" s="153"/>
      <c r="L24" s="116"/>
      <c r="M24" s="213">
        <f>'4a. Synthesis SCORES (all arc'!AB23</f>
        <v>7</v>
      </c>
      <c r="N24" s="214">
        <f>'4a. Synthesis SCORES (all arc'!AC23</f>
        <v>17</v>
      </c>
      <c r="O24" s="214">
        <f>'4a. Synthesis SCORES (all arc'!AD23</f>
        <v>10</v>
      </c>
      <c r="P24" s="214">
        <f>'4a. Synthesis SCORES (all arc'!AE23</f>
        <v>5</v>
      </c>
      <c r="Q24" s="214">
        <f>'4a. Synthesis SCORES (all arc'!AF23</f>
        <v>14</v>
      </c>
      <c r="R24" s="214">
        <f>'4a. Synthesis SCORES (all arc'!AG23</f>
        <v>11</v>
      </c>
      <c r="S24" s="214">
        <f>'4a. Synthesis SCORES (all arc'!AH23</f>
        <v>4</v>
      </c>
      <c r="T24" s="215">
        <f>'4a. Synthesis SCORES (all arc'!AI23</f>
        <v>68</v>
      </c>
      <c r="U24" s="214">
        <f>T24*100/$T$29</f>
        <v>2.87648054145516</v>
      </c>
      <c r="V24" s="153"/>
      <c r="W24" s="363"/>
      <c r="X24" t="s" s="323">
        <v>174</v>
      </c>
      <c r="Y24" s="214">
        <f>M24*'3a,b,c. Number case studies +'!$D$24</f>
        <v>7</v>
      </c>
      <c r="Z24" s="214">
        <f>N24*'3a,b,c. Number case studies +'!$D$25</f>
        <v>15.4545454545455</v>
      </c>
      <c r="AA24" s="214">
        <f>O24*'3a,b,c. Number case studies +'!$D$26</f>
        <v>11.1111111111111</v>
      </c>
      <c r="AB24" s="214">
        <f>P24*'3a,b,c. Number case studies +'!$D$27</f>
        <v>7.14285714285715</v>
      </c>
      <c r="AC24" s="214">
        <f>Q24*'3a,b,c. Number case studies +'!$D$28</f>
        <v>20</v>
      </c>
      <c r="AD24" s="214">
        <f>R24*'3a,b,c. Number case studies +'!$D$29</f>
        <v>11</v>
      </c>
      <c r="AE24" s="214">
        <f>S24*'3a,b,c. Number case studies +'!$D$30</f>
        <v>5.71428571428572</v>
      </c>
      <c r="AF24" s="215">
        <f>SUM(Y24:AE24)</f>
        <v>77.4227994227995</v>
      </c>
      <c r="AG24" s="214">
        <f>AF24*100/$AF$29</f>
        <v>2.85221877039995</v>
      </c>
      <c r="AH24" s="153"/>
    </row>
    <row r="25" ht="51.4" customHeight="1">
      <c r="A25" s="156"/>
      <c r="B25" t="s" s="217">
        <v>147</v>
      </c>
      <c r="C25" s="209">
        <f>'4a. Synthesis SCORES (all arc'!R24</f>
        <v>1.5</v>
      </c>
      <c r="D25" s="210">
        <f>'4a. Synthesis SCORES (all arc'!S24</f>
        <v>3</v>
      </c>
      <c r="E25" s="210">
        <f>'4a. Synthesis SCORES (all arc'!T24</f>
        <v>3</v>
      </c>
      <c r="F25" s="210">
        <f>'4a. Synthesis SCORES (all arc'!U24</f>
        <v>3</v>
      </c>
      <c r="G25" s="210">
        <f>'4a. Synthesis SCORES (all arc'!V24</f>
        <v>3</v>
      </c>
      <c r="H25" s="210">
        <f>'4a. Synthesis SCORES (all arc'!W24</f>
        <v>3</v>
      </c>
      <c r="I25" s="210">
        <f>'4a. Synthesis SCORES (all arc'!X24</f>
        <v>2</v>
      </c>
      <c r="J25" s="211">
        <f>'4a. Synthesis SCORES (all arc'!Y24</f>
        <v>3</v>
      </c>
      <c r="K25" s="157"/>
      <c r="L25" s="116"/>
      <c r="M25" s="213">
        <f>'4a. Synthesis SCORES (all arc'!AB24</f>
        <v>13</v>
      </c>
      <c r="N25" s="214">
        <f>'4a. Synthesis SCORES (all arc'!AC24</f>
        <v>30</v>
      </c>
      <c r="O25" s="214">
        <f>'4a. Synthesis SCORES (all arc'!AD24</f>
        <v>27</v>
      </c>
      <c r="P25" s="214">
        <f>'4a. Synthesis SCORES (all arc'!AE24</f>
        <v>19</v>
      </c>
      <c r="Q25" s="214">
        <f>'4a. Synthesis SCORES (all arc'!AF24</f>
        <v>20</v>
      </c>
      <c r="R25" s="214">
        <f>'4a. Synthesis SCORES (all arc'!AG24</f>
        <v>27</v>
      </c>
      <c r="S25" s="214">
        <f>'4a. Synthesis SCORES (all arc'!AH24</f>
        <v>16</v>
      </c>
      <c r="T25" s="215">
        <f>'4a. Synthesis SCORES (all arc'!AI24</f>
        <v>152</v>
      </c>
      <c r="U25" s="214">
        <f>T25*100/$T$29</f>
        <v>6.42978003384095</v>
      </c>
      <c r="V25" s="157"/>
      <c r="W25" s="363"/>
      <c r="X25" t="s" s="323">
        <v>175</v>
      </c>
      <c r="Y25" s="214">
        <f>M25*'3a,b,c. Number case studies +'!$D$24</f>
        <v>13</v>
      </c>
      <c r="Z25" s="214">
        <f>N25*'3a,b,c. Number case studies +'!$D$25</f>
        <v>27.2727272727273</v>
      </c>
      <c r="AA25" s="214">
        <f>O25*'3a,b,c. Number case studies +'!$D$26</f>
        <v>30</v>
      </c>
      <c r="AB25" s="214">
        <f>P25*'3a,b,c. Number case studies +'!$D$27</f>
        <v>27.1428571428572</v>
      </c>
      <c r="AC25" s="214">
        <f>Q25*'3a,b,c. Number case studies +'!$D$28</f>
        <v>28.5714285714286</v>
      </c>
      <c r="AD25" s="214">
        <f>R25*'3a,b,c. Number case studies +'!$D$29</f>
        <v>27</v>
      </c>
      <c r="AE25" s="214">
        <f>S25*'3a,b,c. Number case studies +'!$D$30</f>
        <v>22.8571428571429</v>
      </c>
      <c r="AF25" s="215">
        <f>SUM(Y25:AE25)</f>
        <v>175.844155844156</v>
      </c>
      <c r="AG25" s="214">
        <f>AF25*100/$AF$29</f>
        <v>6.47801430202666</v>
      </c>
      <c r="AH25" s="157"/>
    </row>
    <row r="26" ht="52.55" customHeight="1">
      <c r="A26" t="s" s="218">
        <v>148</v>
      </c>
      <c r="B26" t="s" s="219">
        <v>149</v>
      </c>
      <c r="C26" s="220">
        <f>'4a. Synthesis SCORES (all arc'!R25</f>
        <v>1</v>
      </c>
      <c r="D26" s="221">
        <f>'4a. Synthesis SCORES (all arc'!S25</f>
        <v>2</v>
      </c>
      <c r="E26" s="221">
        <f>'4a. Synthesis SCORES (all arc'!T25</f>
        <v>3</v>
      </c>
      <c r="F26" s="221">
        <f>'4a. Synthesis SCORES (all arc'!U25</f>
        <v>2</v>
      </c>
      <c r="G26" s="221">
        <f>'4a. Synthesis SCORES (all arc'!V25</f>
        <v>4</v>
      </c>
      <c r="H26" s="221">
        <f>'4a. Synthesis SCORES (all arc'!W25</f>
        <v>4</v>
      </c>
      <c r="I26" s="221">
        <f>'4a. Synthesis SCORES (all arc'!X25</f>
        <v>0</v>
      </c>
      <c r="J26" s="222">
        <f>'4a. Synthesis SCORES (all arc'!Y25</f>
        <v>2</v>
      </c>
      <c r="K26" s="223">
        <f>'4a. Synthesis SCORES (all arc'!Z25</f>
        <v>1</v>
      </c>
      <c r="L26" s="116"/>
      <c r="M26" s="224">
        <f>'4a. Synthesis SCORES (all arc'!AB25</f>
        <v>9</v>
      </c>
      <c r="N26" s="225">
        <f>'4a. Synthesis SCORES (all arc'!AC25</f>
        <v>24</v>
      </c>
      <c r="O26" s="225">
        <f>'4a. Synthesis SCORES (all arc'!AD25</f>
        <v>26</v>
      </c>
      <c r="P26" s="225">
        <f>'4a. Synthesis SCORES (all arc'!AE25</f>
        <v>12</v>
      </c>
      <c r="Q26" s="225">
        <f>'4a. Synthesis SCORES (all arc'!AF25</f>
        <v>26</v>
      </c>
      <c r="R26" s="225">
        <f>'4a. Synthesis SCORES (all arc'!AG25</f>
        <v>27</v>
      </c>
      <c r="S26" s="225">
        <f>'4a. Synthesis SCORES (all arc'!AH25</f>
        <v>4</v>
      </c>
      <c r="T26" s="226">
        <f>'4a. Synthesis SCORES (all arc'!AI25</f>
        <v>128</v>
      </c>
      <c r="U26" s="225">
        <f>T26*100/$T$29</f>
        <v>5.41455160744501</v>
      </c>
      <c r="V26" s="227">
        <f>(SUM(T26:T28)*100/$T$29)</f>
        <v>11.8866328257191</v>
      </c>
      <c r="W26" s="363"/>
      <c r="X26" t="s" s="365">
        <v>176</v>
      </c>
      <c r="Y26" s="225">
        <f>M26*'3a,b,c. Number case studies +'!$D$24</f>
        <v>9</v>
      </c>
      <c r="Z26" s="225">
        <f>N26*'3a,b,c. Number case studies +'!$D$25</f>
        <v>21.8181818181818</v>
      </c>
      <c r="AA26" s="225">
        <f>O26*'3a,b,c. Number case studies +'!$D$26</f>
        <v>28.8888888888889</v>
      </c>
      <c r="AB26" s="225">
        <f>P26*'3a,b,c. Number case studies +'!$D$27</f>
        <v>17.1428571428572</v>
      </c>
      <c r="AC26" s="225">
        <f>Q26*'3a,b,c. Number case studies +'!$D$28</f>
        <v>37.1428571428572</v>
      </c>
      <c r="AD26" s="225">
        <f>R26*'3a,b,c. Number case studies +'!$D$29</f>
        <v>27</v>
      </c>
      <c r="AE26" s="225">
        <f>S26*'3a,b,c. Number case studies +'!$D$30</f>
        <v>5.71428571428572</v>
      </c>
      <c r="AF26" s="226">
        <f>SUM(Y26:AE26)</f>
        <v>146.707070707071</v>
      </c>
      <c r="AG26" s="225">
        <f>AF26*100/$AF$29</f>
        <v>5.40461807039592</v>
      </c>
      <c r="AH26" s="227">
        <f>(SUM(AF26:AF28)*100/$AF$29)</f>
        <v>11.8874698851543</v>
      </c>
    </row>
    <row r="27" ht="26.55" customHeight="1">
      <c r="A27" s="152"/>
      <c r="B27" t="s" s="219">
        <v>150</v>
      </c>
      <c r="C27" s="220">
        <f>'4a. Synthesis SCORES (all arc'!R26</f>
        <v>0.5</v>
      </c>
      <c r="D27" s="221">
        <f>'4a. Synthesis SCORES (all arc'!S26</f>
        <v>2</v>
      </c>
      <c r="E27" s="221">
        <f>'4a. Synthesis SCORES (all arc'!T26</f>
        <v>1</v>
      </c>
      <c r="F27" s="221">
        <f>'4a. Synthesis SCORES (all arc'!U26</f>
        <v>1</v>
      </c>
      <c r="G27" s="221">
        <f>'4a. Synthesis SCORES (all arc'!V26</f>
        <v>3</v>
      </c>
      <c r="H27" s="221">
        <f>'4a. Synthesis SCORES (all arc'!W26</f>
        <v>3</v>
      </c>
      <c r="I27" s="221">
        <f>'4a. Synthesis SCORES (all arc'!X26</f>
        <v>0</v>
      </c>
      <c r="J27" s="222">
        <f>'4a. Synthesis SCORES (all arc'!Y26</f>
        <v>1</v>
      </c>
      <c r="K27" s="153"/>
      <c r="L27" s="116"/>
      <c r="M27" s="224">
        <f>'4a. Synthesis SCORES (all arc'!AB26</f>
        <v>3</v>
      </c>
      <c r="N27" s="225">
        <f>'4a. Synthesis SCORES (all arc'!AC26</f>
        <v>17</v>
      </c>
      <c r="O27" s="225">
        <f>'4a. Synthesis SCORES (all arc'!AD26</f>
        <v>12</v>
      </c>
      <c r="P27" s="225">
        <f>'4a. Synthesis SCORES (all arc'!AE26</f>
        <v>7</v>
      </c>
      <c r="Q27" s="225">
        <f>'4a. Synthesis SCORES (all arc'!AF26</f>
        <v>20</v>
      </c>
      <c r="R27" s="225">
        <f>'4a. Synthesis SCORES (all arc'!AG26</f>
        <v>24</v>
      </c>
      <c r="S27" s="225">
        <f>'4a. Synthesis SCORES (all arc'!AH26</f>
        <v>3</v>
      </c>
      <c r="T27" s="226">
        <f>'4a. Synthesis SCORES (all arc'!AI26</f>
        <v>86</v>
      </c>
      <c r="U27" s="225">
        <f>T27*100/$T$29</f>
        <v>3.63790186125212</v>
      </c>
      <c r="V27" s="153"/>
      <c r="W27" s="363"/>
      <c r="X27" t="s" s="365">
        <v>177</v>
      </c>
      <c r="Y27" s="225">
        <f>M27*'3a,b,c. Number case studies +'!$D$24</f>
        <v>3</v>
      </c>
      <c r="Z27" s="225">
        <f>N27*'3a,b,c. Number case studies +'!$D$25</f>
        <v>15.4545454545455</v>
      </c>
      <c r="AA27" s="225">
        <f>O27*'3a,b,c. Number case studies +'!$D$26</f>
        <v>13.3333333333333</v>
      </c>
      <c r="AB27" s="225">
        <f>P27*'3a,b,c. Number case studies +'!$D$27</f>
        <v>10</v>
      </c>
      <c r="AC27" s="225">
        <f>Q27*'3a,b,c. Number case studies +'!$D$28</f>
        <v>28.5714285714286</v>
      </c>
      <c r="AD27" s="225">
        <f>R27*'3a,b,c. Number case studies +'!$D$29</f>
        <v>24</v>
      </c>
      <c r="AE27" s="225">
        <f>S27*'3a,b,c. Number case studies +'!$D$30</f>
        <v>4.28571428571429</v>
      </c>
      <c r="AF27" s="226">
        <f>SUM(Y27:AE27)</f>
        <v>98.6450216450217</v>
      </c>
      <c r="AG27" s="225">
        <f>AF27*100/$AF$29</f>
        <v>3.63403525111476</v>
      </c>
      <c r="AH27" s="153"/>
    </row>
    <row r="28" ht="26.55" customHeight="1">
      <c r="A28" s="156"/>
      <c r="B28" t="s" s="219">
        <v>151</v>
      </c>
      <c r="C28" s="220">
        <f>'4a. Synthesis SCORES (all arc'!R27</f>
        <v>0</v>
      </c>
      <c r="D28" s="221">
        <f>'4a. Synthesis SCORES (all arc'!S27</f>
        <v>2</v>
      </c>
      <c r="E28" s="221">
        <f>'4a. Synthesis SCORES (all arc'!T27</f>
        <v>1</v>
      </c>
      <c r="F28" s="221">
        <f>'4a. Synthesis SCORES (all arc'!U27</f>
        <v>1</v>
      </c>
      <c r="G28" s="221">
        <f>'4a. Synthesis SCORES (all arc'!V27</f>
        <v>2</v>
      </c>
      <c r="H28" s="221">
        <f>'4a. Synthesis SCORES (all arc'!W27</f>
        <v>2</v>
      </c>
      <c r="I28" s="221">
        <f>'4a. Synthesis SCORES (all arc'!X27</f>
        <v>0</v>
      </c>
      <c r="J28" s="222">
        <f>'4a. Synthesis SCORES (all arc'!Y27</f>
        <v>1</v>
      </c>
      <c r="K28" s="157"/>
      <c r="L28" s="116"/>
      <c r="M28" s="224">
        <f>'4a. Synthesis SCORES (all arc'!AB27</f>
        <v>0</v>
      </c>
      <c r="N28" s="225">
        <f>'4a. Synthesis SCORES (all arc'!AC27</f>
        <v>14</v>
      </c>
      <c r="O28" s="225">
        <f>'4a. Synthesis SCORES (all arc'!AD27</f>
        <v>8</v>
      </c>
      <c r="P28" s="225">
        <f>'4a. Synthesis SCORES (all arc'!AE27</f>
        <v>7</v>
      </c>
      <c r="Q28" s="225">
        <f>'4a. Synthesis SCORES (all arc'!AF27</f>
        <v>17</v>
      </c>
      <c r="R28" s="225">
        <f>'4a. Synthesis SCORES (all arc'!AG27</f>
        <v>20</v>
      </c>
      <c r="S28" s="225">
        <f>'4a. Synthesis SCORES (all arc'!AH27</f>
        <v>1</v>
      </c>
      <c r="T28" s="226">
        <f>'4a. Synthesis SCORES (all arc'!AI27</f>
        <v>67</v>
      </c>
      <c r="U28" s="225">
        <f>T28*100/$T$29</f>
        <v>2.834179357022</v>
      </c>
      <c r="V28" s="157"/>
      <c r="W28" s="363"/>
      <c r="X28" t="s" s="365">
        <v>178</v>
      </c>
      <c r="Y28" s="225">
        <f>M28*'3a,b,c. Number case studies +'!$D$24</f>
        <v>0</v>
      </c>
      <c r="Z28" s="225">
        <f>N28*'3a,b,c. Number case studies +'!$D$25</f>
        <v>12.7272727272727</v>
      </c>
      <c r="AA28" s="225">
        <f>O28*'3a,b,c. Number case studies +'!$D$26</f>
        <v>8.88888888888888</v>
      </c>
      <c r="AB28" s="225">
        <f>P28*'3a,b,c. Number case studies +'!$D$27</f>
        <v>10</v>
      </c>
      <c r="AC28" s="225">
        <f>Q28*'3a,b,c. Number case studies +'!$D$28</f>
        <v>24.2857142857143</v>
      </c>
      <c r="AD28" s="225">
        <f>R28*'3a,b,c. Number case studies +'!$D$29</f>
        <v>20</v>
      </c>
      <c r="AE28" s="225">
        <f>S28*'3a,b,c. Number case studies +'!$D$30</f>
        <v>1.42857142857143</v>
      </c>
      <c r="AF28" s="226">
        <f>SUM(Y28:AE28)</f>
        <v>77.3304473304473</v>
      </c>
      <c r="AG28" s="225">
        <f>AF28*100/$AF$29</f>
        <v>2.84881656364359</v>
      </c>
      <c r="AH28" s="157"/>
    </row>
    <row r="29" ht="14.05" customHeight="1">
      <c r="A29" s="272"/>
      <c r="B29" s="231"/>
      <c r="C29" s="232">
        <f>'4a. Synthesis SCORES (all arc'!R28</f>
        <v>1</v>
      </c>
      <c r="D29" s="170">
        <f>'4a. Synthesis SCORES (all arc'!S28</f>
        <v>2</v>
      </c>
      <c r="E29" s="170">
        <f>'4a. Synthesis SCORES (all arc'!T28</f>
        <v>2</v>
      </c>
      <c r="F29" s="170">
        <f>'4a. Synthesis SCORES (all arc'!U28</f>
        <v>2</v>
      </c>
      <c r="G29" s="170">
        <f>'4a. Synthesis SCORES (all arc'!V28</f>
        <v>3</v>
      </c>
      <c r="H29" s="170">
        <f>'4a. Synthesis SCORES (all arc'!W28</f>
        <v>3</v>
      </c>
      <c r="I29" s="170">
        <f>'4a. Synthesis SCORES (all arc'!X28</f>
        <v>2</v>
      </c>
      <c r="J29" s="149"/>
      <c r="K29" s="343"/>
      <c r="L29" s="116"/>
      <c r="M29" s="236">
        <f>SUM(M10:M28)</f>
        <v>261</v>
      </c>
      <c r="N29" s="237">
        <f>SUM(N10:N28)</f>
        <v>451</v>
      </c>
      <c r="O29" s="237">
        <f>SUM(O10:O28)</f>
        <v>345</v>
      </c>
      <c r="P29" s="237">
        <f>SUM(P10:P28)</f>
        <v>283</v>
      </c>
      <c r="Q29" s="237">
        <f>SUM(Q10:Q28)</f>
        <v>331</v>
      </c>
      <c r="R29" s="237">
        <f>SUM(R10:R28)</f>
        <v>483</v>
      </c>
      <c r="S29" s="237">
        <f>SUM(S10:S28)</f>
        <v>210</v>
      </c>
      <c r="T29" s="237">
        <f>SUM(T10:T28)</f>
        <v>2364</v>
      </c>
      <c r="U29" s="237">
        <f>SUM(U10:U28)</f>
        <v>100</v>
      </c>
      <c r="V29" s="238">
        <f>SUM(V10:V28)</f>
        <v>100</v>
      </c>
      <c r="W29" s="363"/>
      <c r="X29" s="366"/>
      <c r="Y29" s="326">
        <f>M29*'3a,b,c. Number case studies +'!$D$24</f>
        <v>261</v>
      </c>
      <c r="Z29" s="326">
        <f>N29*'3a,b,c. Number case studies +'!$D$25</f>
        <v>410</v>
      </c>
      <c r="AA29" s="326">
        <f>O29*'3a,b,c. Number case studies +'!$D$26</f>
        <v>383.333333333333</v>
      </c>
      <c r="AB29" s="326">
        <f>P29*'3a,b,c. Number case studies +'!$D$27</f>
        <v>404.285714285715</v>
      </c>
      <c r="AC29" s="326">
        <f>Q29*'3a,b,c. Number case studies +'!$D$28</f>
        <v>472.857142857143</v>
      </c>
      <c r="AD29" s="326">
        <f>R29*'3a,b,c. Number case studies +'!$D$29</f>
        <v>483</v>
      </c>
      <c r="AE29" s="326">
        <f>S29*'3a,b,c. Number case studies +'!$D$30</f>
        <v>300</v>
      </c>
      <c r="AF29" s="241">
        <f>SUM(AF10:AF28)</f>
        <v>2714.476190476190</v>
      </c>
      <c r="AG29" s="241">
        <f>SUM(AG10:AG28)</f>
        <v>100</v>
      </c>
      <c r="AH29" s="242">
        <f>SUM(AH10:AH28)</f>
        <v>100</v>
      </c>
    </row>
    <row r="30" ht="53.55" customHeight="1">
      <c r="A30" s="272"/>
      <c r="B30" s="231"/>
      <c r="C30" s="243"/>
      <c r="D30" s="244"/>
      <c r="E30" s="244"/>
      <c r="F30" s="244"/>
      <c r="G30" s="244"/>
      <c r="H30" t="s" s="245">
        <v>152</v>
      </c>
      <c r="I30" s="105"/>
      <c r="J30" s="172">
        <f>'4a. Synthesis SCORES (all arc'!Y29</f>
        <v>2</v>
      </c>
      <c r="K30" s="367"/>
      <c r="L30" s="253"/>
      <c r="M30" s="279"/>
      <c r="N30" s="279"/>
      <c r="O30" s="279"/>
      <c r="P30" s="279"/>
      <c r="Q30" s="279"/>
      <c r="R30" s="279"/>
      <c r="S30" s="279"/>
      <c r="T30" s="279"/>
      <c r="U30" s="279"/>
      <c r="V30" s="279"/>
      <c r="W30" s="368"/>
      <c r="X30" s="329"/>
      <c r="Y30" s="203"/>
      <c r="Z30" s="203"/>
      <c r="AA30" s="203"/>
      <c r="AB30" s="203"/>
      <c r="AC30" s="237"/>
      <c r="AD30" s="203"/>
      <c r="AE30" t="s" s="330">
        <v>179</v>
      </c>
      <c r="AF30" s="203">
        <f>AF29/T29</f>
        <v>1.14825557972766</v>
      </c>
      <c r="AG30" s="203"/>
      <c r="AH30" s="173"/>
    </row>
    <row r="31" ht="23.55" customHeight="1">
      <c r="A31" s="129"/>
      <c r="B31" s="68"/>
      <c r="C31" s="331"/>
      <c r="D31" s="331"/>
      <c r="E31" s="331"/>
      <c r="F31" s="331"/>
      <c r="G31" s="331"/>
      <c r="H31" s="331"/>
      <c r="I31" s="331"/>
      <c r="J31" s="331"/>
      <c r="K31" s="332"/>
      <c r="L31" s="92"/>
      <c r="M31" s="92"/>
      <c r="N31" s="92"/>
      <c r="O31" s="92"/>
      <c r="P31" s="92"/>
      <c r="Q31" s="92"/>
      <c r="R31" s="92"/>
      <c r="S31" s="92"/>
      <c r="T31" s="92"/>
      <c r="U31" s="92"/>
      <c r="V31" s="92"/>
      <c r="W31" s="257"/>
      <c r="X31" s="369"/>
      <c r="Y31" s="369"/>
      <c r="Z31" s="369"/>
      <c r="AA31" s="369"/>
      <c r="AB31" s="369"/>
      <c r="AC31" s="370"/>
      <c r="AD31" s="370"/>
      <c r="AE31" s="370"/>
      <c r="AF31" s="370"/>
      <c r="AG31" s="371"/>
      <c r="AH31" s="371"/>
    </row>
    <row r="32" ht="23.05" customHeight="1">
      <c r="A32" s="129"/>
      <c r="B32" s="68"/>
      <c r="C32" s="68"/>
      <c r="D32" s="68"/>
      <c r="E32" s="68"/>
      <c r="F32" s="68"/>
      <c r="G32" s="68"/>
      <c r="H32" s="68"/>
      <c r="I32" s="68"/>
      <c r="J32" s="68"/>
      <c r="K32" s="129"/>
      <c r="L32" s="92"/>
      <c r="M32" s="257"/>
      <c r="N32" s="257"/>
      <c r="O32" s="257"/>
      <c r="P32" s="257"/>
      <c r="Q32" s="257"/>
      <c r="R32" s="257"/>
      <c r="S32" s="257"/>
      <c r="T32" s="257"/>
      <c r="U32" s="257"/>
      <c r="V32" s="257"/>
      <c r="W32" s="258"/>
      <c r="X32" t="s" s="339">
        <v>180</v>
      </c>
      <c r="Y32" s="50"/>
      <c r="Z32" s="50"/>
      <c r="AA32" s="50"/>
      <c r="AB32" s="50"/>
      <c r="AC32" s="50"/>
      <c r="AD32" s="50"/>
      <c r="AE32" s="50"/>
      <c r="AF32" s="51"/>
      <c r="AG32" s="256"/>
      <c r="AH32" s="257"/>
    </row>
    <row r="33" ht="26.55" customHeight="1">
      <c r="A33" s="129"/>
      <c r="B33" s="68"/>
      <c r="C33" s="68"/>
      <c r="D33" s="68"/>
      <c r="E33" s="68"/>
      <c r="F33" s="68"/>
      <c r="G33" s="68"/>
      <c r="H33" s="68"/>
      <c r="I33" s="68"/>
      <c r="J33" s="68"/>
      <c r="K33" s="129"/>
      <c r="L33" s="92"/>
      <c r="M33" s="257"/>
      <c r="N33" s="257"/>
      <c r="O33" s="257"/>
      <c r="P33" s="257"/>
      <c r="Q33" s="257"/>
      <c r="R33" s="257"/>
      <c r="S33" s="257"/>
      <c r="T33" s="257"/>
      <c r="U33" s="257"/>
      <c r="V33" s="257"/>
      <c r="W33" s="258"/>
      <c r="X33" t="s" s="341">
        <v>181</v>
      </c>
      <c r="Y33" t="s" s="342">
        <v>192</v>
      </c>
      <c r="Z33" s="326">
        <f t="shared" si="541" ref="Z33:Z65">19*0</f>
        <v>0</v>
      </c>
      <c r="AA33" s="149">
        <f>Z33/($Z$34/4)</f>
        <v>0</v>
      </c>
      <c r="AB33" s="372"/>
      <c r="AC33" s="228"/>
      <c r="AD33" t="s" s="342">
        <v>193</v>
      </c>
      <c r="AE33" s="326">
        <f>Z33*7</f>
        <v>0</v>
      </c>
      <c r="AF33" s="343">
        <f>AE33/($AE$34/4)</f>
        <v>0</v>
      </c>
      <c r="AG33" s="256"/>
      <c r="AH33" s="257"/>
    </row>
    <row r="34" ht="26.55" customHeight="1">
      <c r="A34" s="129"/>
      <c r="B34" s="68"/>
      <c r="C34" s="68"/>
      <c r="D34" s="68"/>
      <c r="E34" s="68"/>
      <c r="F34" s="68"/>
      <c r="G34" s="68"/>
      <c r="H34" s="68"/>
      <c r="I34" s="68"/>
      <c r="J34" s="68"/>
      <c r="K34" s="129"/>
      <c r="L34" s="92"/>
      <c r="M34" s="257"/>
      <c r="N34" s="257"/>
      <c r="O34" s="257"/>
      <c r="P34" s="257"/>
      <c r="Q34" s="257"/>
      <c r="R34" s="257"/>
      <c r="S34" s="257"/>
      <c r="T34" s="257"/>
      <c r="U34" s="257"/>
      <c r="V34" s="257"/>
      <c r="W34" s="258"/>
      <c r="X34" s="159"/>
      <c r="Y34" t="s" s="342">
        <v>194</v>
      </c>
      <c r="Z34" s="326">
        <f t="shared" si="545" ref="Z34:Z66">19*4*10</f>
        <v>760</v>
      </c>
      <c r="AA34" s="149">
        <f>Z34/($Z$34/4)</f>
        <v>4</v>
      </c>
      <c r="AB34" s="372"/>
      <c r="AC34" s="228"/>
      <c r="AD34" t="s" s="342">
        <v>195</v>
      </c>
      <c r="AE34" s="326">
        <f>Z34*7</f>
        <v>5320</v>
      </c>
      <c r="AF34" s="343">
        <f>AE34/($AE$34/4)</f>
        <v>4</v>
      </c>
      <c r="AG34" s="256"/>
      <c r="AH34" s="257"/>
    </row>
    <row r="35" ht="26.55" customHeight="1">
      <c r="A35" s="129"/>
      <c r="B35" s="68"/>
      <c r="C35" s="68"/>
      <c r="D35" s="68"/>
      <c r="E35" s="68"/>
      <c r="F35" s="68"/>
      <c r="G35" s="68"/>
      <c r="H35" s="68"/>
      <c r="I35" s="68"/>
      <c r="J35" s="68"/>
      <c r="K35" s="129"/>
      <c r="L35" s="92"/>
      <c r="M35" s="257"/>
      <c r="N35" s="257"/>
      <c r="O35" s="257"/>
      <c r="P35" s="257"/>
      <c r="Q35" s="257"/>
      <c r="R35" s="257"/>
      <c r="S35" s="257"/>
      <c r="T35" s="257"/>
      <c r="U35" s="257"/>
      <c r="V35" s="257"/>
      <c r="W35" s="258"/>
      <c r="X35" t="s" s="341">
        <v>186</v>
      </c>
      <c r="Y35" t="s" s="274">
        <v>86</v>
      </c>
      <c r="Z35" t="s" s="274">
        <v>87</v>
      </c>
      <c r="AA35" t="s" s="274">
        <v>88</v>
      </c>
      <c r="AB35" t="s" s="274">
        <v>89</v>
      </c>
      <c r="AC35" t="s" s="274">
        <v>90</v>
      </c>
      <c r="AD35" t="s" s="274">
        <v>91</v>
      </c>
      <c r="AE35" t="s" s="274">
        <v>92</v>
      </c>
      <c r="AF35" t="s" s="346">
        <v>120</v>
      </c>
      <c r="AG35" s="256"/>
      <c r="AH35" s="257"/>
    </row>
    <row r="36" ht="23.05" customHeight="1">
      <c r="A36" s="129"/>
      <c r="B36" s="68"/>
      <c r="C36" s="68"/>
      <c r="D36" s="68"/>
      <c r="E36" s="68"/>
      <c r="F36" s="68"/>
      <c r="G36" s="68"/>
      <c r="H36" s="68"/>
      <c r="I36" s="68"/>
      <c r="J36" s="68"/>
      <c r="K36" s="129"/>
      <c r="L36" s="92"/>
      <c r="M36" s="257"/>
      <c r="N36" s="257"/>
      <c r="O36" s="257"/>
      <c r="P36" s="257"/>
      <c r="Q36" s="257"/>
      <c r="R36" s="257"/>
      <c r="S36" s="257"/>
      <c r="T36" s="257"/>
      <c r="U36" s="257"/>
      <c r="V36" s="257"/>
      <c r="W36" s="258"/>
      <c r="X36" s="357"/>
      <c r="Y36" s="202">
        <f>Y29/($Z$34/4)</f>
        <v>1.37368421052632</v>
      </c>
      <c r="Z36" s="202">
        <f>Z29/($Z$34/4)</f>
        <v>2.15789473684211</v>
      </c>
      <c r="AA36" s="202">
        <f>AA29/($Z$34/4)</f>
        <v>2.01754385964912</v>
      </c>
      <c r="AB36" s="202">
        <f>AB29/($Z$34/4)</f>
        <v>2.12781954887218</v>
      </c>
      <c r="AC36" s="202">
        <f>AC29/($Z$34/4)</f>
        <v>2.48872180451128</v>
      </c>
      <c r="AD36" s="202">
        <f>AD29/($Z$34/4)</f>
        <v>2.54210526315789</v>
      </c>
      <c r="AE36" s="202">
        <f>AE29/($Z$34/4)</f>
        <v>1.57894736842105</v>
      </c>
      <c r="AF36" s="367">
        <f>AF29/($AE$34/4)</f>
        <v>2.04095954171142</v>
      </c>
      <c r="AG36" s="256"/>
      <c r="AH36" s="257"/>
    </row>
    <row r="37" ht="23.05" customHeight="1">
      <c r="A37" s="129"/>
      <c r="B37" s="68"/>
      <c r="C37" s="68"/>
      <c r="D37" s="68"/>
      <c r="E37" s="68"/>
      <c r="F37" s="68"/>
      <c r="G37" s="68"/>
      <c r="H37" s="68"/>
      <c r="I37" s="68"/>
      <c r="J37" s="68"/>
      <c r="K37" s="129"/>
      <c r="L37" s="92"/>
      <c r="M37" s="257"/>
      <c r="N37" s="257"/>
      <c r="O37" s="257"/>
      <c r="P37" s="257"/>
      <c r="Q37" s="257"/>
      <c r="R37" s="257"/>
      <c r="S37" s="257"/>
      <c r="T37" s="257"/>
      <c r="U37" s="257"/>
      <c r="V37" s="257"/>
      <c r="W37" s="257"/>
      <c r="X37" s="331"/>
      <c r="Y37" s="331"/>
      <c r="Z37" s="331"/>
      <c r="AA37" s="331"/>
      <c r="AB37" s="331"/>
      <c r="AC37" s="371"/>
      <c r="AD37" s="371"/>
      <c r="AE37" s="371"/>
      <c r="AF37" t="s" s="373">
        <v>196</v>
      </c>
      <c r="AG37" s="257"/>
      <c r="AH37" s="257"/>
    </row>
    <row r="38" ht="23.05" customHeight="1">
      <c r="A38" t="s" s="126">
        <v>141</v>
      </c>
      <c r="B38" s="71"/>
      <c r="C38" s="360"/>
      <c r="D38" s="103"/>
      <c r="E38" s="103"/>
      <c r="F38" s="103"/>
      <c r="G38" s="103"/>
      <c r="H38" s="103"/>
      <c r="I38" s="103"/>
      <c r="J38" s="105"/>
      <c r="K38" s="361"/>
      <c r="L38" s="68"/>
      <c r="M38" s="360"/>
      <c r="N38" s="103"/>
      <c r="O38" s="103"/>
      <c r="P38" s="103"/>
      <c r="Q38" s="103"/>
      <c r="R38" s="103"/>
      <c r="S38" s="103"/>
      <c r="T38" s="105"/>
      <c r="U38" s="361"/>
      <c r="V38" s="361"/>
      <c r="W38" s="68"/>
      <c r="X38" s="308"/>
      <c r="Y38" s="104"/>
      <c r="Z38" s="104"/>
      <c r="AA38" s="104"/>
      <c r="AB38" s="104"/>
      <c r="AC38" s="104"/>
      <c r="AD38" s="104"/>
      <c r="AE38" s="104"/>
      <c r="AF38" s="104"/>
      <c r="AG38" s="104"/>
      <c r="AH38" s="71"/>
    </row>
    <row r="39" ht="32.6" customHeight="1">
      <c r="A39" s="272"/>
      <c r="B39" s="273"/>
      <c r="C39" t="s" s="263">
        <v>143</v>
      </c>
      <c r="D39" s="50"/>
      <c r="E39" s="50"/>
      <c r="F39" s="50"/>
      <c r="G39" s="50"/>
      <c r="H39" s="50"/>
      <c r="I39" s="50"/>
      <c r="J39" s="64"/>
      <c r="K39" s="277"/>
      <c r="L39" s="116"/>
      <c r="M39" t="s" s="263">
        <v>115</v>
      </c>
      <c r="N39" s="50"/>
      <c r="O39" s="50"/>
      <c r="P39" s="50"/>
      <c r="Q39" s="50"/>
      <c r="R39" s="50"/>
      <c r="S39" s="50"/>
      <c r="T39" s="64"/>
      <c r="U39" s="264"/>
      <c r="V39" s="265"/>
      <c r="W39" s="363"/>
      <c r="X39" t="s" s="314">
        <v>191</v>
      </c>
      <c r="Y39" s="104"/>
      <c r="Z39" s="104"/>
      <c r="AA39" s="104"/>
      <c r="AB39" s="104"/>
      <c r="AC39" s="104"/>
      <c r="AD39" s="104"/>
      <c r="AE39" s="104"/>
      <c r="AF39" s="104"/>
      <c r="AG39" s="104"/>
      <c r="AH39" s="72"/>
    </row>
    <row r="40" ht="26.55" customHeight="1">
      <c r="A40" s="272"/>
      <c r="B40" s="273"/>
      <c r="C40" t="s" s="69">
        <v>86</v>
      </c>
      <c r="D40" t="s" s="54">
        <v>87</v>
      </c>
      <c r="E40" t="s" s="54">
        <v>88</v>
      </c>
      <c r="F40" t="s" s="54">
        <v>89</v>
      </c>
      <c r="G40" t="s" s="54">
        <v>90</v>
      </c>
      <c r="H40" t="s" s="54">
        <v>91</v>
      </c>
      <c r="I40" t="s" s="54">
        <v>119</v>
      </c>
      <c r="J40" t="s" s="70">
        <v>120</v>
      </c>
      <c r="K40" s="72"/>
      <c r="L40" s="116"/>
      <c r="M40" t="s" s="125">
        <v>86</v>
      </c>
      <c r="N40" t="s" s="274">
        <v>87</v>
      </c>
      <c r="O40" t="s" s="274">
        <v>88</v>
      </c>
      <c r="P40" t="s" s="274">
        <v>89</v>
      </c>
      <c r="Q40" t="s" s="274">
        <v>90</v>
      </c>
      <c r="R40" t="s" s="274">
        <v>91</v>
      </c>
      <c r="S40" t="s" s="274">
        <v>92</v>
      </c>
      <c r="T40" t="s" s="275">
        <v>118</v>
      </c>
      <c r="U40" s="104"/>
      <c r="V40" s="72"/>
      <c r="W40" s="363"/>
      <c r="X40" s="52"/>
      <c r="Y40" t="s" s="274">
        <v>86</v>
      </c>
      <c r="Z40" t="s" s="274">
        <v>87</v>
      </c>
      <c r="AA40" t="s" s="274">
        <v>88</v>
      </c>
      <c r="AB40" t="s" s="274">
        <v>89</v>
      </c>
      <c r="AC40" t="s" s="274">
        <v>90</v>
      </c>
      <c r="AD40" t="s" s="274">
        <v>91</v>
      </c>
      <c r="AE40" t="s" s="274">
        <v>92</v>
      </c>
      <c r="AF40" t="s" s="275">
        <v>118</v>
      </c>
      <c r="AG40" s="104"/>
      <c r="AH40" s="72"/>
    </row>
    <row r="41" ht="22.55" customHeight="1">
      <c r="A41" s="272"/>
      <c r="B41" s="273"/>
      <c r="C41" s="69"/>
      <c r="D41" s="54"/>
      <c r="E41" s="54"/>
      <c r="F41" s="54"/>
      <c r="G41" s="66"/>
      <c r="H41" s="66"/>
      <c r="I41" s="66"/>
      <c r="J41" s="70"/>
      <c r="K41" s="72"/>
      <c r="L41" s="116"/>
      <c r="M41" s="284"/>
      <c r="N41" s="285"/>
      <c r="O41" s="285"/>
      <c r="P41" s="285"/>
      <c r="Q41" s="285"/>
      <c r="R41" s="285"/>
      <c r="S41" s="285"/>
      <c r="T41" t="s" s="282">
        <v>122</v>
      </c>
      <c r="U41" t="s" s="282">
        <v>123</v>
      </c>
      <c r="V41" t="s" s="283">
        <v>123</v>
      </c>
      <c r="W41" s="363"/>
      <c r="X41" s="52"/>
      <c r="Y41" s="347"/>
      <c r="Z41" s="347"/>
      <c r="AA41" s="347"/>
      <c r="AB41" s="347"/>
      <c r="AC41" s="347"/>
      <c r="AD41" s="347"/>
      <c r="AE41" s="347"/>
      <c r="AF41" t="s" s="282">
        <v>122</v>
      </c>
      <c r="AG41" t="s" s="282">
        <v>123</v>
      </c>
      <c r="AH41" t="s" s="283">
        <v>123</v>
      </c>
    </row>
    <row r="42" ht="13.55" customHeight="1">
      <c r="A42" t="s" s="138">
        <v>124</v>
      </c>
      <c r="B42" t="s" s="139">
        <v>125</v>
      </c>
      <c r="C42" s="144">
        <f>'4a. Synthesis SCORES (all arc'!R33</f>
        <v>3</v>
      </c>
      <c r="D42" s="145">
        <f>'4a. Synthesis SCORES (all arc'!S33</f>
        <v>3</v>
      </c>
      <c r="E42" s="145">
        <f>'4a. Synthesis SCORES (all arc'!T33</f>
        <v>3</v>
      </c>
      <c r="F42" s="145">
        <f>'4a. Synthesis SCORES (all arc'!U33</f>
        <v>3</v>
      </c>
      <c r="G42" s="145">
        <f>'4a. Synthesis SCORES (all arc'!V33</f>
        <v>3</v>
      </c>
      <c r="H42" s="145">
        <f>'4a. Synthesis SCORES (all arc'!W33</f>
        <v>3</v>
      </c>
      <c r="I42" s="145">
        <f>'4a. Synthesis SCORES (all arc'!X33</f>
        <v>3</v>
      </c>
      <c r="J42" s="146">
        <f>'4a. Synthesis SCORES (all arc'!Y33</f>
        <v>3</v>
      </c>
      <c r="K42" s="286">
        <f>'4a. Synthesis SCORES (all arc'!Z33</f>
        <v>3</v>
      </c>
      <c r="L42" s="116"/>
      <c r="M42" s="144">
        <f>'4a. Synthesis SCORES (all arc'!AB33</f>
        <v>26</v>
      </c>
      <c r="N42" s="145">
        <f>'4a. Synthesis SCORES (all arc'!AC33</f>
        <v>31</v>
      </c>
      <c r="O42" s="145">
        <f>'4a. Synthesis SCORES (all arc'!AD33</f>
        <v>22</v>
      </c>
      <c r="P42" s="145">
        <f>'4a. Synthesis SCORES (all arc'!AE33</f>
        <v>18</v>
      </c>
      <c r="Q42" s="145">
        <f>'4a. Synthesis SCORES (all arc'!AF33</f>
        <v>21</v>
      </c>
      <c r="R42" s="145">
        <f>'4a. Synthesis SCORES (all arc'!AG33</f>
        <v>29</v>
      </c>
      <c r="S42" s="145">
        <f>'4a. Synthesis SCORES (all arc'!AH33</f>
        <v>21</v>
      </c>
      <c r="T42" s="146">
        <f>SUM(M42:S42)</f>
        <v>168</v>
      </c>
      <c r="U42" s="145">
        <f>T42*100/$T$61</f>
        <v>6.29685157421289</v>
      </c>
      <c r="V42" s="147">
        <f>(SUM(T42:T45)*100/$T$61)</f>
        <v>24.0254872563718</v>
      </c>
      <c r="W42" s="363"/>
      <c r="X42" t="s" s="319">
        <v>160</v>
      </c>
      <c r="Y42" s="145">
        <f>M42*'3a,b,c. Number case studies +'!$D$24</f>
        <v>26</v>
      </c>
      <c r="Z42" s="145">
        <f>N42*'3a,b,c. Number case studies +'!$D$25</f>
        <v>28.1818181818182</v>
      </c>
      <c r="AA42" s="145">
        <f>O42*'3a,b,c. Number case studies +'!$D$26</f>
        <v>24.4444444444444</v>
      </c>
      <c r="AB42" s="145">
        <f>P42*'3a,b,c. Number case studies +'!$D$27</f>
        <v>25.7142857142857</v>
      </c>
      <c r="AC42" s="145">
        <f>Q42*'3a,b,c. Number case studies +'!$D$28</f>
        <v>30</v>
      </c>
      <c r="AD42" s="145">
        <f>R42*'3a,b,c. Number case studies +'!$D$29</f>
        <v>29</v>
      </c>
      <c r="AE42" s="145">
        <f>S42*'3a,b,c. Number case studies +'!$D$30</f>
        <v>30</v>
      </c>
      <c r="AF42" s="146">
        <f>SUM(Y42:AE42)</f>
        <v>193.340548340548</v>
      </c>
      <c r="AG42" s="145">
        <f>AF42*100/$AF$29</f>
        <v>7.12257300391465</v>
      </c>
      <c r="AH42" s="147">
        <f>(SUM(AF42:AF45)*100/$AF$29)</f>
        <v>27.123721248695</v>
      </c>
    </row>
    <row r="43" ht="26.55" customHeight="1">
      <c r="A43" s="152"/>
      <c r="B43" t="s" s="139">
        <v>126</v>
      </c>
      <c r="C43" s="144">
        <f>'4a. Synthesis SCORES (all arc'!R34</f>
        <v>2</v>
      </c>
      <c r="D43" s="145">
        <f>'4a. Synthesis SCORES (all arc'!S34</f>
        <v>3</v>
      </c>
      <c r="E43" s="145">
        <f>'4a. Synthesis SCORES (all arc'!T34</f>
        <v>2</v>
      </c>
      <c r="F43" s="145">
        <f>'4a. Synthesis SCORES (all arc'!U34</f>
        <v>3</v>
      </c>
      <c r="G43" s="145">
        <f>'4a. Synthesis SCORES (all arc'!V34</f>
        <v>3</v>
      </c>
      <c r="H43" s="145">
        <f>'4a. Synthesis SCORES (all arc'!W34</f>
        <v>3</v>
      </c>
      <c r="I43" s="145">
        <f>'4a. Synthesis SCORES (all arc'!X34</f>
        <v>3</v>
      </c>
      <c r="J43" s="146">
        <f>'4a. Synthesis SCORES (all arc'!Y34</f>
        <v>3</v>
      </c>
      <c r="K43" s="153"/>
      <c r="L43" s="116"/>
      <c r="M43" s="144">
        <f>'4a. Synthesis SCORES (all arc'!AB34</f>
        <v>22</v>
      </c>
      <c r="N43" s="145">
        <f>'4a. Synthesis SCORES (all arc'!AC34</f>
        <v>31</v>
      </c>
      <c r="O43" s="145">
        <f>'4a. Synthesis SCORES (all arc'!AD34</f>
        <v>22</v>
      </c>
      <c r="P43" s="145">
        <f>'4a. Synthesis SCORES (all arc'!AE34</f>
        <v>18</v>
      </c>
      <c r="Q43" s="145">
        <f>'4a. Synthesis SCORES (all arc'!AF34</f>
        <v>19</v>
      </c>
      <c r="R43" s="145">
        <f>'4a. Synthesis SCORES (all arc'!AG34</f>
        <v>24</v>
      </c>
      <c r="S43" s="145">
        <f>'4a. Synthesis SCORES (all arc'!AH34</f>
        <v>21</v>
      </c>
      <c r="T43" s="146">
        <f>SUM(M43:S43)</f>
        <v>157</v>
      </c>
      <c r="U43" s="145">
        <f>T43*100/$T$61</f>
        <v>5.88455772113943</v>
      </c>
      <c r="V43" s="153"/>
      <c r="W43" s="363"/>
      <c r="X43" t="s" s="319">
        <v>161</v>
      </c>
      <c r="Y43" s="145">
        <f>M43*'3a,b,c. Number case studies +'!$D$24</f>
        <v>22</v>
      </c>
      <c r="Z43" s="145">
        <f>N43*'3a,b,c. Number case studies +'!$D$25</f>
        <v>28.1818181818182</v>
      </c>
      <c r="AA43" s="145">
        <f>O43*'3a,b,c. Number case studies +'!$D$26</f>
        <v>24.4444444444444</v>
      </c>
      <c r="AB43" s="145">
        <f>P43*'3a,b,c. Number case studies +'!$D$27</f>
        <v>25.7142857142857</v>
      </c>
      <c r="AC43" s="145">
        <f>Q43*'3a,b,c. Number case studies +'!$D$28</f>
        <v>27.1428571428572</v>
      </c>
      <c r="AD43" s="145">
        <f>R43*'3a,b,c. Number case studies +'!$D$29</f>
        <v>24</v>
      </c>
      <c r="AE43" s="145">
        <f>S43*'3a,b,c. Number case studies +'!$D$30</f>
        <v>30</v>
      </c>
      <c r="AF43" s="146">
        <f>SUM(Y43:AE43)</f>
        <v>181.483405483406</v>
      </c>
      <c r="AG43" s="145">
        <f>AF43*100/$AF$29</f>
        <v>6.68576155208674</v>
      </c>
      <c r="AH43" s="153"/>
    </row>
    <row r="44" ht="26.55" customHeight="1">
      <c r="A44" s="152"/>
      <c r="B44" t="s" s="139">
        <v>127</v>
      </c>
      <c r="C44" s="144">
        <f>'4a. Synthesis SCORES (all arc'!R35</f>
        <v>2</v>
      </c>
      <c r="D44" s="145">
        <f>'4a. Synthesis SCORES (all arc'!S35</f>
        <v>3</v>
      </c>
      <c r="E44" s="145">
        <f>'4a. Synthesis SCORES (all arc'!T35</f>
        <v>3</v>
      </c>
      <c r="F44" s="145">
        <f>'4a. Synthesis SCORES (all arc'!U35</f>
        <v>2</v>
      </c>
      <c r="G44" s="145">
        <f>'4a. Synthesis SCORES (all arc'!V35</f>
        <v>2</v>
      </c>
      <c r="H44" s="145">
        <f>'4a. Synthesis SCORES (all arc'!W35</f>
        <v>3</v>
      </c>
      <c r="I44" s="145">
        <f>'4a. Synthesis SCORES (all arc'!X35</f>
        <v>3</v>
      </c>
      <c r="J44" s="146">
        <f>'4a. Synthesis SCORES (all arc'!Y35</f>
        <v>3</v>
      </c>
      <c r="K44" s="153"/>
      <c r="L44" s="116"/>
      <c r="M44" s="144">
        <f>'4a. Synthesis SCORES (all arc'!AB35</f>
        <v>22</v>
      </c>
      <c r="N44" s="145">
        <f>'4a. Synthesis SCORES (all arc'!AC35</f>
        <v>31</v>
      </c>
      <c r="O44" s="145">
        <f>'4a. Synthesis SCORES (all arc'!AD35</f>
        <v>24</v>
      </c>
      <c r="P44" s="145">
        <f>'4a. Synthesis SCORES (all arc'!AE35</f>
        <v>14</v>
      </c>
      <c r="Q44" s="145">
        <f>'4a. Synthesis SCORES (all arc'!AF35</f>
        <v>16</v>
      </c>
      <c r="R44" s="145">
        <f>'4a. Synthesis SCORES (all arc'!AG35</f>
        <v>30</v>
      </c>
      <c r="S44" s="145">
        <f>'4a. Synthesis SCORES (all arc'!AH35</f>
        <v>21</v>
      </c>
      <c r="T44" s="146">
        <f>SUM(M44:S44)</f>
        <v>158</v>
      </c>
      <c r="U44" s="145">
        <f>T44*100/$T$61</f>
        <v>5.92203898050975</v>
      </c>
      <c r="V44" s="153"/>
      <c r="W44" s="363"/>
      <c r="X44" t="s" s="319">
        <v>162</v>
      </c>
      <c r="Y44" s="145">
        <f>M44*'3a,b,c. Number case studies +'!$D$24</f>
        <v>22</v>
      </c>
      <c r="Z44" s="145">
        <f>N44*'3a,b,c. Number case studies +'!$D$25</f>
        <v>28.1818181818182</v>
      </c>
      <c r="AA44" s="145">
        <f>O44*'3a,b,c. Number case studies +'!$D$26</f>
        <v>26.6666666666666</v>
      </c>
      <c r="AB44" s="145">
        <f>P44*'3a,b,c. Number case studies +'!$D$27</f>
        <v>20</v>
      </c>
      <c r="AC44" s="145">
        <f>Q44*'3a,b,c. Number case studies +'!$D$28</f>
        <v>22.8571428571429</v>
      </c>
      <c r="AD44" s="145">
        <f>R44*'3a,b,c. Number case studies +'!$D$29</f>
        <v>30</v>
      </c>
      <c r="AE44" s="145">
        <f>S44*'3a,b,c. Number case studies +'!$D$30</f>
        <v>30</v>
      </c>
      <c r="AF44" s="146">
        <f>SUM(Y44:AE44)</f>
        <v>179.705627705628</v>
      </c>
      <c r="AG44" s="145">
        <f>AF44*100/$AF$29</f>
        <v>6.62026907202686</v>
      </c>
      <c r="AH44" s="153"/>
    </row>
    <row r="45" ht="26.55" customHeight="1">
      <c r="A45" s="156"/>
      <c r="B45" t="s" s="139">
        <v>128</v>
      </c>
      <c r="C45" s="144">
        <f>'4a. Synthesis SCORES (all arc'!R36</f>
        <v>2</v>
      </c>
      <c r="D45" s="145">
        <f>'4a. Synthesis SCORES (all arc'!S36</f>
        <v>3</v>
      </c>
      <c r="E45" s="145">
        <f>'4a. Synthesis SCORES (all arc'!T36</f>
        <v>3</v>
      </c>
      <c r="F45" s="145">
        <f>'4a. Synthesis SCORES (all arc'!U36</f>
        <v>2</v>
      </c>
      <c r="G45" s="145">
        <f>'4a. Synthesis SCORES (all arc'!V36</f>
        <v>3</v>
      </c>
      <c r="H45" s="145">
        <f>'4a. Synthesis SCORES (all arc'!W36</f>
        <v>3</v>
      </c>
      <c r="I45" s="145">
        <f>'4a. Synthesis SCORES (all arc'!X36</f>
        <v>3</v>
      </c>
      <c r="J45" s="146">
        <f>'4a. Synthesis SCORES (all arc'!Y36</f>
        <v>3</v>
      </c>
      <c r="K45" s="157"/>
      <c r="L45" s="116"/>
      <c r="M45" s="144">
        <f>'4a. Synthesis SCORES (all arc'!AB36</f>
        <v>24</v>
      </c>
      <c r="N45" s="145">
        <f>'4a. Synthesis SCORES (all arc'!AC36</f>
        <v>31</v>
      </c>
      <c r="O45" s="145">
        <f>'4a. Synthesis SCORES (all arc'!AD36</f>
        <v>23</v>
      </c>
      <c r="P45" s="145">
        <f>'4a. Synthesis SCORES (all arc'!AE36</f>
        <v>16</v>
      </c>
      <c r="Q45" s="145">
        <f>'4a. Synthesis SCORES (all arc'!AF36</f>
        <v>20</v>
      </c>
      <c r="R45" s="145">
        <f>'4a. Synthesis SCORES (all arc'!AG36</f>
        <v>24</v>
      </c>
      <c r="S45" s="145">
        <f>'4a. Synthesis SCORES (all arc'!AH36</f>
        <v>20</v>
      </c>
      <c r="T45" s="146">
        <f>SUM(M45:S45)</f>
        <v>158</v>
      </c>
      <c r="U45" s="145">
        <f>T45*100/$T$61</f>
        <v>5.92203898050975</v>
      </c>
      <c r="V45" s="157"/>
      <c r="W45" s="363"/>
      <c r="X45" t="s" s="319">
        <v>163</v>
      </c>
      <c r="Y45" s="145">
        <f>M45*'3a,b,c. Number case studies +'!$D$24</f>
        <v>24</v>
      </c>
      <c r="Z45" s="145">
        <f>N45*'3a,b,c. Number case studies +'!$D$25</f>
        <v>28.1818181818182</v>
      </c>
      <c r="AA45" s="145">
        <f>O45*'3a,b,c. Number case studies +'!$D$26</f>
        <v>25.5555555555555</v>
      </c>
      <c r="AB45" s="145">
        <f>P45*'3a,b,c. Number case studies +'!$D$27</f>
        <v>22.8571428571429</v>
      </c>
      <c r="AC45" s="145">
        <f>Q45*'3a,b,c. Number case studies +'!$D$28</f>
        <v>28.5714285714286</v>
      </c>
      <c r="AD45" s="145">
        <f>R45*'3a,b,c. Number case studies +'!$D$29</f>
        <v>24</v>
      </c>
      <c r="AE45" s="145">
        <f>S45*'3a,b,c. Number case studies +'!$D$30</f>
        <v>28.5714285714286</v>
      </c>
      <c r="AF45" s="146">
        <f>SUM(Y45:AE45)</f>
        <v>181.737373737374</v>
      </c>
      <c r="AG45" s="145">
        <f>AF45*100/$AF$29</f>
        <v>6.69511762066672</v>
      </c>
      <c r="AH45" s="157"/>
    </row>
    <row r="46" ht="39.55" customHeight="1">
      <c r="A46" t="s" s="160">
        <v>129</v>
      </c>
      <c r="B46" t="s" s="161">
        <v>130</v>
      </c>
      <c r="C46" s="166">
        <f>'4a. Synthesis SCORES (all arc'!R37</f>
        <v>2</v>
      </c>
      <c r="D46" s="167">
        <f>'4a. Synthesis SCORES (all arc'!S37</f>
        <v>3</v>
      </c>
      <c r="E46" s="167">
        <f>'4a. Synthesis SCORES (all arc'!T37</f>
        <v>3</v>
      </c>
      <c r="F46" s="167">
        <f>'4a. Synthesis SCORES (all arc'!U37</f>
        <v>2</v>
      </c>
      <c r="G46" s="167">
        <f>'4a. Synthesis SCORES (all arc'!V37</f>
        <v>3</v>
      </c>
      <c r="H46" s="167">
        <f>'4a. Synthesis SCORES (all arc'!W37</f>
        <v>3</v>
      </c>
      <c r="I46" s="167">
        <f>'4a. Synthesis SCORES (all arc'!X37</f>
        <v>3</v>
      </c>
      <c r="J46" s="168">
        <f>'4a. Synthesis SCORES (all arc'!Y37</f>
        <v>3</v>
      </c>
      <c r="K46" s="287">
        <f>'4a. Synthesis SCORES (all arc'!Z37</f>
        <v>3</v>
      </c>
      <c r="L46" s="116"/>
      <c r="M46" s="166">
        <f>'4a. Synthesis SCORES (all arc'!AB37</f>
        <v>22</v>
      </c>
      <c r="N46" s="167">
        <f>'4a. Synthesis SCORES (all arc'!AC37</f>
        <v>31</v>
      </c>
      <c r="O46" s="167">
        <f>'4a. Synthesis SCORES (all arc'!AD37</f>
        <v>25</v>
      </c>
      <c r="P46" s="167">
        <f>'4a. Synthesis SCORES (all arc'!AE37</f>
        <v>13</v>
      </c>
      <c r="Q46" s="167">
        <f>'4a. Synthesis SCORES (all arc'!AF37</f>
        <v>21</v>
      </c>
      <c r="R46" s="167">
        <f>'4a. Synthesis SCORES (all arc'!AG37</f>
        <v>26</v>
      </c>
      <c r="S46" s="167">
        <f>'4a. Synthesis SCORES (all arc'!AH37</f>
        <v>20</v>
      </c>
      <c r="T46" s="168">
        <f>SUM(M46:S46)</f>
        <v>158</v>
      </c>
      <c r="U46" s="167">
        <f>T46*100/$T$61</f>
        <v>5.92203898050975</v>
      </c>
      <c r="V46" s="169">
        <f>(SUM(T46:T48)*100/$T$61)</f>
        <v>16.3418290854573</v>
      </c>
      <c r="W46" s="363"/>
      <c r="X46" t="s" s="320">
        <v>164</v>
      </c>
      <c r="Y46" s="167">
        <f>M46*'3a,b,c. Number case studies +'!$D$24</f>
        <v>22</v>
      </c>
      <c r="Z46" s="167">
        <f>N46*'3a,b,c. Number case studies +'!$D$25</f>
        <v>28.1818181818182</v>
      </c>
      <c r="AA46" s="167">
        <f>O46*'3a,b,c. Number case studies +'!$D$26</f>
        <v>27.7777777777778</v>
      </c>
      <c r="AB46" s="167">
        <f>P46*'3a,b,c. Number case studies +'!$D$27</f>
        <v>18.5714285714286</v>
      </c>
      <c r="AC46" s="167">
        <f>Q46*'3a,b,c. Number case studies +'!$D$28</f>
        <v>30</v>
      </c>
      <c r="AD46" s="167">
        <f>R46*'3a,b,c. Number case studies +'!$D$29</f>
        <v>26</v>
      </c>
      <c r="AE46" s="167">
        <f>S46*'3a,b,c. Number case studies +'!$D$30</f>
        <v>28.5714285714286</v>
      </c>
      <c r="AF46" s="168">
        <f>SUM(Y46:AE46)</f>
        <v>181.102453102453</v>
      </c>
      <c r="AG46" s="167">
        <f>AF46*100/$AF$29</f>
        <v>6.67172744921675</v>
      </c>
      <c r="AH46" s="169">
        <f>(SUM(AF46:AF48)*100/$AF$29)</f>
        <v>18.4332093654247</v>
      </c>
    </row>
    <row r="47" ht="13.55" customHeight="1">
      <c r="A47" s="152"/>
      <c r="B47" t="s" s="161">
        <v>131</v>
      </c>
      <c r="C47" s="166">
        <f>'4a. Synthesis SCORES (all arc'!R38</f>
        <v>2</v>
      </c>
      <c r="D47" s="167">
        <f>'4a. Synthesis SCORES (all arc'!S38</f>
        <v>3</v>
      </c>
      <c r="E47" s="167">
        <f>'4a. Synthesis SCORES (all arc'!T38</f>
        <v>2</v>
      </c>
      <c r="F47" s="167">
        <f>'4a. Synthesis SCORES (all arc'!U38</f>
        <v>2</v>
      </c>
      <c r="G47" s="167">
        <f>'4a. Synthesis SCORES (all arc'!V38</f>
        <v>2</v>
      </c>
      <c r="H47" s="167">
        <f>'4a. Synthesis SCORES (all arc'!W38</f>
        <v>2.5</v>
      </c>
      <c r="I47" s="167">
        <f>'4a. Synthesis SCORES (all arc'!X38</f>
        <v>3</v>
      </c>
      <c r="J47" s="168">
        <f>'4a. Synthesis SCORES (all arc'!Y38</f>
        <v>2</v>
      </c>
      <c r="K47" s="153"/>
      <c r="L47" s="116"/>
      <c r="M47" s="166">
        <f>'4a. Synthesis SCORES (all arc'!AB38</f>
        <v>17</v>
      </c>
      <c r="N47" s="167">
        <f>'4a. Synthesis SCORES (all arc'!AC38</f>
        <v>28</v>
      </c>
      <c r="O47" s="167">
        <f>'4a. Synthesis SCORES (all arc'!AD38</f>
        <v>20</v>
      </c>
      <c r="P47" s="167">
        <f>'4a. Synthesis SCORES (all arc'!AE38</f>
        <v>14</v>
      </c>
      <c r="Q47" s="167">
        <f>'4a. Synthesis SCORES (all arc'!AF38</f>
        <v>16</v>
      </c>
      <c r="R47" s="167">
        <f>'4a. Synthesis SCORES (all arc'!AG38</f>
        <v>21</v>
      </c>
      <c r="S47" s="167">
        <f>'4a. Synthesis SCORES (all arc'!AH38</f>
        <v>19</v>
      </c>
      <c r="T47" s="168">
        <f>SUM(M47:S47)</f>
        <v>135</v>
      </c>
      <c r="U47" s="167">
        <f>T47*100/$T$61</f>
        <v>5.0599700149925</v>
      </c>
      <c r="V47" s="153"/>
      <c r="W47" s="363"/>
      <c r="X47" t="s" s="320">
        <v>165</v>
      </c>
      <c r="Y47" s="167">
        <f>M47*'3a,b,c. Number case studies +'!$D$24</f>
        <v>17</v>
      </c>
      <c r="Z47" s="167">
        <f>N47*'3a,b,c. Number case studies +'!$D$25</f>
        <v>25.4545454545455</v>
      </c>
      <c r="AA47" s="167">
        <f>O47*'3a,b,c. Number case studies +'!$D$26</f>
        <v>22.2222222222222</v>
      </c>
      <c r="AB47" s="167">
        <f>P47*'3a,b,c. Number case studies +'!$D$27</f>
        <v>20</v>
      </c>
      <c r="AC47" s="167">
        <f>Q47*'3a,b,c. Number case studies +'!$D$28</f>
        <v>22.8571428571429</v>
      </c>
      <c r="AD47" s="167">
        <f>R47*'3a,b,c. Number case studies +'!$D$29</f>
        <v>21</v>
      </c>
      <c r="AE47" s="167">
        <f>S47*'3a,b,c. Number case studies +'!$D$30</f>
        <v>27.1428571428572</v>
      </c>
      <c r="AF47" s="168">
        <f>SUM(Y47:AE47)</f>
        <v>155.676767676768</v>
      </c>
      <c r="AG47" s="167">
        <f>AF47*100/$AF$29</f>
        <v>5.73505740160713</v>
      </c>
      <c r="AH47" s="153"/>
    </row>
    <row r="48" ht="26.55" customHeight="1">
      <c r="A48" s="156"/>
      <c r="B48" t="s" s="161">
        <v>132</v>
      </c>
      <c r="C48" s="166">
        <f>'4a. Synthesis SCORES (all arc'!R39</f>
        <v>2</v>
      </c>
      <c r="D48" s="167">
        <f>'4a. Synthesis SCORES (all arc'!S39</f>
        <v>3</v>
      </c>
      <c r="E48" s="167">
        <f>'4a. Synthesis SCORES (all arc'!T39</f>
        <v>2</v>
      </c>
      <c r="F48" s="167">
        <f>'4a. Synthesis SCORES (all arc'!U39</f>
        <v>2</v>
      </c>
      <c r="G48" s="167">
        <f>'4a. Synthesis SCORES (all arc'!V39</f>
        <v>2</v>
      </c>
      <c r="H48" s="167">
        <f>'4a. Synthesis SCORES (all arc'!W39</f>
        <v>3</v>
      </c>
      <c r="I48" s="167">
        <f>'4a. Synthesis SCORES (all arc'!X39</f>
        <v>3</v>
      </c>
      <c r="J48" s="168">
        <f>'4a. Synthesis SCORES (all arc'!Y39</f>
        <v>2</v>
      </c>
      <c r="K48" s="157"/>
      <c r="L48" s="116"/>
      <c r="M48" s="166">
        <f>'4a. Synthesis SCORES (all arc'!AB39</f>
        <v>20</v>
      </c>
      <c r="N48" s="167">
        <f>'4a. Synthesis SCORES (all arc'!AC39</f>
        <v>29</v>
      </c>
      <c r="O48" s="167">
        <f>'4a. Synthesis SCORES (all arc'!AD39</f>
        <v>20</v>
      </c>
      <c r="P48" s="167">
        <f>'4a. Synthesis SCORES (all arc'!AE39</f>
        <v>14</v>
      </c>
      <c r="Q48" s="167">
        <f>'4a. Synthesis SCORES (all arc'!AF39</f>
        <v>17</v>
      </c>
      <c r="R48" s="167">
        <f>'4a. Synthesis SCORES (all arc'!AG39</f>
        <v>25</v>
      </c>
      <c r="S48" s="167">
        <f>'4a. Synthesis SCORES (all arc'!AH39</f>
        <v>18</v>
      </c>
      <c r="T48" s="168">
        <f>SUM(M48:S48)</f>
        <v>143</v>
      </c>
      <c r="U48" s="167">
        <f>T48*100/$T$61</f>
        <v>5.35982008995502</v>
      </c>
      <c r="V48" s="157"/>
      <c r="W48" s="363"/>
      <c r="X48" t="s" s="320">
        <v>166</v>
      </c>
      <c r="Y48" s="167">
        <f>M48*'3a,b,c. Number case studies +'!$D$24</f>
        <v>20</v>
      </c>
      <c r="Z48" s="167">
        <f>N48*'3a,b,c. Number case studies +'!$D$25</f>
        <v>26.3636363636364</v>
      </c>
      <c r="AA48" s="167">
        <f>O48*'3a,b,c. Number case studies +'!$D$26</f>
        <v>22.2222222222222</v>
      </c>
      <c r="AB48" s="167">
        <f>P48*'3a,b,c. Number case studies +'!$D$27</f>
        <v>20</v>
      </c>
      <c r="AC48" s="167">
        <f>Q48*'3a,b,c. Number case studies +'!$D$28</f>
        <v>24.2857142857143</v>
      </c>
      <c r="AD48" s="167">
        <f>R48*'3a,b,c. Number case studies +'!$D$29</f>
        <v>25</v>
      </c>
      <c r="AE48" s="167">
        <f>S48*'3a,b,c. Number case studies +'!$D$30</f>
        <v>25.7142857142857</v>
      </c>
      <c r="AF48" s="168">
        <f>SUM(Y48:AE48)</f>
        <v>163.585858585859</v>
      </c>
      <c r="AG48" s="167">
        <f>AF48*100/$AF$29</f>
        <v>6.0264245146008</v>
      </c>
      <c r="AH48" s="157"/>
    </row>
    <row r="49" ht="13.55" customHeight="1">
      <c r="A49" t="s" s="174">
        <v>134</v>
      </c>
      <c r="B49" t="s" s="175">
        <v>135</v>
      </c>
      <c r="C49" s="180">
        <f>'4a. Synthesis SCORES (all arc'!R40</f>
        <v>2</v>
      </c>
      <c r="D49" s="181">
        <f>'4a. Synthesis SCORES (all arc'!S40</f>
        <v>3</v>
      </c>
      <c r="E49" s="181">
        <f>'4a. Synthesis SCORES (all arc'!T40</f>
        <v>3</v>
      </c>
      <c r="F49" s="181">
        <f>'4a. Synthesis SCORES (all arc'!U40</f>
        <v>3</v>
      </c>
      <c r="G49" s="181">
        <f>'4a. Synthesis SCORES (all arc'!V40</f>
        <v>3</v>
      </c>
      <c r="H49" s="181">
        <f>'4a. Synthesis SCORES (all arc'!W40</f>
        <v>3</v>
      </c>
      <c r="I49" s="181">
        <f>'4a. Synthesis SCORES (all arc'!X40</f>
        <v>3</v>
      </c>
      <c r="J49" s="182">
        <f>'4a. Synthesis SCORES (all arc'!Y40</f>
        <v>3</v>
      </c>
      <c r="K49" s="288">
        <f>'4a. Synthesis SCORES (all arc'!Z40</f>
        <v>2</v>
      </c>
      <c r="L49" s="116"/>
      <c r="M49" s="180">
        <f>'4a. Synthesis SCORES (all arc'!AB40</f>
        <v>22</v>
      </c>
      <c r="N49" s="181">
        <f>'4a. Synthesis SCORES (all arc'!AC40</f>
        <v>29</v>
      </c>
      <c r="O49" s="181">
        <f>'4a. Synthesis SCORES (all arc'!AD40</f>
        <v>23</v>
      </c>
      <c r="P49" s="181">
        <f>'4a. Synthesis SCORES (all arc'!AE40</f>
        <v>18</v>
      </c>
      <c r="Q49" s="181">
        <f>'4a. Synthesis SCORES (all arc'!AF40</f>
        <v>19</v>
      </c>
      <c r="R49" s="181">
        <f>'4a. Synthesis SCORES (all arc'!AG40</f>
        <v>27</v>
      </c>
      <c r="S49" s="181">
        <f>'4a. Synthesis SCORES (all arc'!AH40</f>
        <v>20</v>
      </c>
      <c r="T49" s="182">
        <f>SUM(M49:S49)</f>
        <v>158</v>
      </c>
      <c r="U49" s="181">
        <f>T49*100/$T$61</f>
        <v>5.92203898050975</v>
      </c>
      <c r="V49" s="183">
        <f>(SUM(T49:T51)*100/$T$61)</f>
        <v>16.2293853073463</v>
      </c>
      <c r="W49" s="363"/>
      <c r="X49" t="s" s="321">
        <v>167</v>
      </c>
      <c r="Y49" s="181">
        <f>M49*'3a,b,c. Number case studies +'!$D$24</f>
        <v>22</v>
      </c>
      <c r="Z49" s="181">
        <f>N49*'3a,b,c. Number case studies +'!$D$25</f>
        <v>26.3636363636364</v>
      </c>
      <c r="AA49" s="181">
        <f>O49*'3a,b,c. Number case studies +'!$D$26</f>
        <v>25.5555555555555</v>
      </c>
      <c r="AB49" s="181">
        <f>P49*'3a,b,c. Number case studies +'!$D$27</f>
        <v>25.7142857142857</v>
      </c>
      <c r="AC49" s="181">
        <f>Q49*'3a,b,c. Number case studies +'!$D$28</f>
        <v>27.1428571428572</v>
      </c>
      <c r="AD49" s="181">
        <f>R49*'3a,b,c. Number case studies +'!$D$29</f>
        <v>27</v>
      </c>
      <c r="AE49" s="181">
        <f>S49*'3a,b,c. Number case studies +'!$D$30</f>
        <v>28.5714285714286</v>
      </c>
      <c r="AF49" s="182">
        <f>SUM(Y49:AE49)</f>
        <v>182.347763347763</v>
      </c>
      <c r="AG49" s="181">
        <f>AF49*100/$AF$29</f>
        <v>6.71760408094699</v>
      </c>
      <c r="AH49" s="183">
        <f>(SUM(AF49:AF51)*100/$AF$29)</f>
        <v>18.4402795763402</v>
      </c>
    </row>
    <row r="50" ht="26.55" customHeight="1">
      <c r="A50" s="152"/>
      <c r="B50" t="s" s="175">
        <v>136</v>
      </c>
      <c r="C50" s="180">
        <f>'4a. Synthesis SCORES (all arc'!R41</f>
        <v>2</v>
      </c>
      <c r="D50" s="181">
        <f>'4a. Synthesis SCORES (all arc'!S41</f>
        <v>2</v>
      </c>
      <c r="E50" s="181">
        <f>'4a. Synthesis SCORES (all arc'!T41</f>
        <v>2</v>
      </c>
      <c r="F50" s="181">
        <f>'4a. Synthesis SCORES (all arc'!U41</f>
        <v>2</v>
      </c>
      <c r="G50" s="181">
        <f>'4a. Synthesis SCORES (all arc'!V41</f>
        <v>2</v>
      </c>
      <c r="H50" s="181">
        <f>'4a. Synthesis SCORES (all arc'!W41</f>
        <v>2.5</v>
      </c>
      <c r="I50" s="181">
        <f>'4a. Synthesis SCORES (all arc'!X41</f>
        <v>3</v>
      </c>
      <c r="J50" s="182">
        <f>'4a. Synthesis SCORES (all arc'!Y41</f>
        <v>2</v>
      </c>
      <c r="K50" s="153"/>
      <c r="L50" s="116"/>
      <c r="M50" s="180">
        <f>'4a. Synthesis SCORES (all arc'!AB41</f>
        <v>18</v>
      </c>
      <c r="N50" s="181">
        <f>'4a. Synthesis SCORES (all arc'!AC41</f>
        <v>23</v>
      </c>
      <c r="O50" s="181">
        <f>'4a. Synthesis SCORES (all arc'!AD41</f>
        <v>21</v>
      </c>
      <c r="P50" s="181">
        <f>'4a. Synthesis SCORES (all arc'!AE41</f>
        <v>14</v>
      </c>
      <c r="Q50" s="181">
        <f>'4a. Synthesis SCORES (all arc'!AF41</f>
        <v>15</v>
      </c>
      <c r="R50" s="181">
        <f>'4a. Synthesis SCORES (all arc'!AG41</f>
        <v>24</v>
      </c>
      <c r="S50" s="181">
        <f>'4a. Synthesis SCORES (all arc'!AH41</f>
        <v>18</v>
      </c>
      <c r="T50" s="182">
        <f>SUM(M50:S50)</f>
        <v>133</v>
      </c>
      <c r="U50" s="181">
        <f>T50*100/$T$61</f>
        <v>4.98500749625187</v>
      </c>
      <c r="V50" s="153"/>
      <c r="W50" s="363"/>
      <c r="X50" t="s" s="321">
        <v>168</v>
      </c>
      <c r="Y50" s="181">
        <f>M50*'3a,b,c. Number case studies +'!$D$24</f>
        <v>18</v>
      </c>
      <c r="Z50" s="181">
        <f>N50*'3a,b,c. Number case studies +'!$D$25</f>
        <v>20.9090909090909</v>
      </c>
      <c r="AA50" s="181">
        <f>O50*'3a,b,c. Number case studies +'!$D$26</f>
        <v>23.3333333333333</v>
      </c>
      <c r="AB50" s="181">
        <f>P50*'3a,b,c. Number case studies +'!$D$27</f>
        <v>20</v>
      </c>
      <c r="AC50" s="181">
        <f>Q50*'3a,b,c. Number case studies +'!$D$28</f>
        <v>21.4285714285715</v>
      </c>
      <c r="AD50" s="181">
        <f>R50*'3a,b,c. Number case studies +'!$D$29</f>
        <v>24</v>
      </c>
      <c r="AE50" s="181">
        <f>S50*'3a,b,c. Number case studies +'!$D$30</f>
        <v>25.7142857142857</v>
      </c>
      <c r="AF50" s="182">
        <f>SUM(Y50:AE50)</f>
        <v>153.385281385281</v>
      </c>
      <c r="AG50" s="181">
        <f>AF50*100/$AF$29</f>
        <v>5.65064014646499</v>
      </c>
      <c r="AH50" s="153"/>
    </row>
    <row r="51" ht="26.55" customHeight="1">
      <c r="A51" s="156"/>
      <c r="B51" t="s" s="175">
        <v>137</v>
      </c>
      <c r="C51" s="180">
        <f>'4a. Synthesis SCORES (all arc'!R42</f>
        <v>1.5</v>
      </c>
      <c r="D51" s="181">
        <f>'4a. Synthesis SCORES (all arc'!S42</f>
        <v>3</v>
      </c>
      <c r="E51" s="181">
        <f>'4a. Synthesis SCORES (all arc'!T42</f>
        <v>2</v>
      </c>
      <c r="F51" s="181">
        <f>'4a. Synthesis SCORES (all arc'!U42</f>
        <v>3</v>
      </c>
      <c r="G51" s="181">
        <f>'4a. Synthesis SCORES (all arc'!V42</f>
        <v>2</v>
      </c>
      <c r="H51" s="181">
        <f>'4a. Synthesis SCORES (all arc'!W42</f>
        <v>3</v>
      </c>
      <c r="I51" s="181">
        <f>'4a. Synthesis SCORES (all arc'!X42</f>
        <v>3</v>
      </c>
      <c r="J51" s="182">
        <f>'4a. Synthesis SCORES (all arc'!Y42</f>
        <v>2</v>
      </c>
      <c r="K51" s="157"/>
      <c r="L51" s="116"/>
      <c r="M51" s="180">
        <f>'4a. Synthesis SCORES (all arc'!AB42</f>
        <v>16</v>
      </c>
      <c r="N51" s="181">
        <f>'4a. Synthesis SCORES (all arc'!AC42</f>
        <v>29</v>
      </c>
      <c r="O51" s="181">
        <f>'4a. Synthesis SCORES (all arc'!AD42</f>
        <v>17</v>
      </c>
      <c r="P51" s="181">
        <f>'4a. Synthesis SCORES (all arc'!AE42</f>
        <v>19</v>
      </c>
      <c r="Q51" s="181">
        <f>'4a. Synthesis SCORES (all arc'!AF42</f>
        <v>16</v>
      </c>
      <c r="R51" s="181">
        <f>'4a. Synthesis SCORES (all arc'!AG42</f>
        <v>25</v>
      </c>
      <c r="S51" s="181">
        <f>'4a. Synthesis SCORES (all arc'!AH42</f>
        <v>20</v>
      </c>
      <c r="T51" s="182">
        <f>SUM(M51:S51)</f>
        <v>142</v>
      </c>
      <c r="U51" s="181">
        <f>T51*100/$T$61</f>
        <v>5.32233883058471</v>
      </c>
      <c r="V51" s="157"/>
      <c r="W51" s="363"/>
      <c r="X51" t="s" s="321">
        <v>169</v>
      </c>
      <c r="Y51" s="181">
        <f>M51*'3a,b,c. Number case studies +'!$D$24</f>
        <v>16</v>
      </c>
      <c r="Z51" s="181">
        <f>N51*'3a,b,c. Number case studies +'!$D$25</f>
        <v>26.3636363636364</v>
      </c>
      <c r="AA51" s="181">
        <f>O51*'3a,b,c. Number case studies +'!$D$26</f>
        <v>18.8888888888889</v>
      </c>
      <c r="AB51" s="181">
        <f>P51*'3a,b,c. Number case studies +'!$D$27</f>
        <v>27.1428571428572</v>
      </c>
      <c r="AC51" s="181">
        <f>Q51*'3a,b,c. Number case studies +'!$D$28</f>
        <v>22.8571428571429</v>
      </c>
      <c r="AD51" s="181">
        <f>R51*'3a,b,c. Number case studies +'!$D$29</f>
        <v>25</v>
      </c>
      <c r="AE51" s="181">
        <f>S51*'3a,b,c. Number case studies +'!$D$30</f>
        <v>28.5714285714286</v>
      </c>
      <c r="AF51" s="182">
        <f>SUM(Y51:AE51)</f>
        <v>164.823953823954</v>
      </c>
      <c r="AG51" s="181">
        <f>AF51*100/$AF$29</f>
        <v>6.07203534892821</v>
      </c>
      <c r="AH51" s="157"/>
    </row>
    <row r="52" ht="52.55" customHeight="1">
      <c r="A52" t="s" s="191">
        <v>138</v>
      </c>
      <c r="B52" t="s" s="192">
        <v>139</v>
      </c>
      <c r="C52" s="197">
        <f>'4a. Synthesis SCORES (all arc'!R43</f>
        <v>1.5</v>
      </c>
      <c r="D52" s="198">
        <f>'4a. Synthesis SCORES (all arc'!S43</f>
        <v>3</v>
      </c>
      <c r="E52" s="198">
        <f>'4a. Synthesis SCORES (all arc'!T43</f>
        <v>2</v>
      </c>
      <c r="F52" s="198">
        <f>'4a. Synthesis SCORES (all arc'!U43</f>
        <v>2</v>
      </c>
      <c r="G52" s="198">
        <f>'4a. Synthesis SCORES (all arc'!V43</f>
        <v>2</v>
      </c>
      <c r="H52" s="198">
        <f>'4a. Synthesis SCORES (all arc'!W43</f>
        <v>3</v>
      </c>
      <c r="I52" s="198">
        <f>'4a. Synthesis SCORES (all arc'!X43</f>
        <v>3</v>
      </c>
      <c r="J52" s="199">
        <f>'4a. Synthesis SCORES (all arc'!Y43</f>
        <v>2</v>
      </c>
      <c r="K52" s="289">
        <f>'4a. Synthesis SCORES (all arc'!Z43</f>
        <v>2</v>
      </c>
      <c r="L52" s="116"/>
      <c r="M52" s="197">
        <f>'4a. Synthesis SCORES (all arc'!AB43</f>
        <v>17</v>
      </c>
      <c r="N52" s="198">
        <f>'4a. Synthesis SCORES (all arc'!AC43</f>
        <v>29</v>
      </c>
      <c r="O52" s="198">
        <f>'4a. Synthesis SCORES (all arc'!AD43</f>
        <v>17</v>
      </c>
      <c r="P52" s="198">
        <f>'4a. Synthesis SCORES (all arc'!AE43</f>
        <v>15</v>
      </c>
      <c r="Q52" s="198">
        <f>'4a. Synthesis SCORES (all arc'!AF43</f>
        <v>15</v>
      </c>
      <c r="R52" s="198">
        <f>'4a. Synthesis SCORES (all arc'!AG43</f>
        <v>27</v>
      </c>
      <c r="S52" s="198">
        <f>'4a. Synthesis SCORES (all arc'!AH43</f>
        <v>18</v>
      </c>
      <c r="T52" s="199">
        <f>SUM(M52:S52)</f>
        <v>138</v>
      </c>
      <c r="U52" s="198">
        <f>T52*100/$T$61</f>
        <v>5.17241379310345</v>
      </c>
      <c r="V52" s="200">
        <f>(SUM(T52:T54)*100/$T$61)</f>
        <v>14.3178410794603</v>
      </c>
      <c r="W52" s="363"/>
      <c r="X52" t="s" s="322">
        <v>170</v>
      </c>
      <c r="Y52" s="198">
        <f>M52*'3a,b,c. Number case studies +'!$D$24</f>
        <v>17</v>
      </c>
      <c r="Z52" s="198">
        <f>N52*'3a,b,c. Number case studies +'!$D$25</f>
        <v>26.3636363636364</v>
      </c>
      <c r="AA52" s="198">
        <f>O52*'3a,b,c. Number case studies +'!$D$26</f>
        <v>18.8888888888889</v>
      </c>
      <c r="AB52" s="198">
        <f>P52*'3a,b,c. Number case studies +'!$D$27</f>
        <v>21.4285714285715</v>
      </c>
      <c r="AC52" s="198">
        <f>Q52*'3a,b,c. Number case studies +'!$D$28</f>
        <v>21.4285714285715</v>
      </c>
      <c r="AD52" s="198">
        <f>R52*'3a,b,c. Number case studies +'!$D$29</f>
        <v>27</v>
      </c>
      <c r="AE52" s="198">
        <f>S52*'3a,b,c. Number case studies +'!$D$30</f>
        <v>25.7142857142857</v>
      </c>
      <c r="AF52" s="199">
        <f>SUM(Y52:AE52)</f>
        <v>157.823953823954</v>
      </c>
      <c r="AG52" s="198">
        <f>AF52*100/$AF$29</f>
        <v>5.81415870869243</v>
      </c>
      <c r="AH52" s="200">
        <f>(SUM(AF52:AF54)*100/$AF$29)</f>
        <v>16.277698747350</v>
      </c>
    </row>
    <row r="53" ht="26.55" customHeight="1">
      <c r="A53" s="152"/>
      <c r="B53" t="s" s="192">
        <v>140</v>
      </c>
      <c r="C53" s="197">
        <f>'4a. Synthesis SCORES (all arc'!R44</f>
        <v>1.5</v>
      </c>
      <c r="D53" s="198">
        <f>'4a. Synthesis SCORES (all arc'!S44</f>
        <v>1</v>
      </c>
      <c r="E53" s="198">
        <f>'4a. Synthesis SCORES (all arc'!T44</f>
        <v>3</v>
      </c>
      <c r="F53" s="198">
        <f>'4a. Synthesis SCORES (all arc'!U44</f>
        <v>2</v>
      </c>
      <c r="G53" s="198">
        <f>'4a. Synthesis SCORES (all arc'!V44</f>
        <v>3</v>
      </c>
      <c r="H53" s="198">
        <f>'4a. Synthesis SCORES (all arc'!W44</f>
        <v>2</v>
      </c>
      <c r="I53" s="198">
        <f>'4a. Synthesis SCORES (all arc'!X44</f>
        <v>2</v>
      </c>
      <c r="J53" s="199">
        <f>'4a. Synthesis SCORES (all arc'!Y44</f>
        <v>2</v>
      </c>
      <c r="K53" s="153"/>
      <c r="L53" s="116"/>
      <c r="M53" s="197">
        <f>'4a. Synthesis SCORES (all arc'!AB44</f>
        <v>16</v>
      </c>
      <c r="N53" s="198">
        <f>'4a. Synthesis SCORES (all arc'!AC44</f>
        <v>20</v>
      </c>
      <c r="O53" s="198">
        <f>'4a. Synthesis SCORES (all arc'!AD44</f>
        <v>23</v>
      </c>
      <c r="P53" s="198">
        <f>'4a. Synthesis SCORES (all arc'!AE44</f>
        <v>14</v>
      </c>
      <c r="Q53" s="198">
        <f>'4a. Synthesis SCORES (all arc'!AF44</f>
        <v>20</v>
      </c>
      <c r="R53" s="198">
        <f>'4a. Synthesis SCORES (all arc'!AG44</f>
        <v>19</v>
      </c>
      <c r="S53" s="198">
        <f>'4a. Synthesis SCORES (all arc'!AH44</f>
        <v>17</v>
      </c>
      <c r="T53" s="199">
        <f>SUM(M53:S53)</f>
        <v>129</v>
      </c>
      <c r="U53" s="198">
        <f>T53*100/$T$61</f>
        <v>4.83508245877061</v>
      </c>
      <c r="V53" s="153"/>
      <c r="W53" s="363"/>
      <c r="X53" t="s" s="322">
        <v>171</v>
      </c>
      <c r="Y53" s="198">
        <f>M53*'3a,b,c. Number case studies +'!$D$24</f>
        <v>16</v>
      </c>
      <c r="Z53" s="198">
        <f>N53*'3a,b,c. Number case studies +'!$D$25</f>
        <v>18.1818181818182</v>
      </c>
      <c r="AA53" s="198">
        <f>O53*'3a,b,c. Number case studies +'!$D$26</f>
        <v>25.5555555555555</v>
      </c>
      <c r="AB53" s="198">
        <f>P53*'3a,b,c. Number case studies +'!$D$27</f>
        <v>20</v>
      </c>
      <c r="AC53" s="198">
        <f>Q53*'3a,b,c. Number case studies +'!$D$28</f>
        <v>28.5714285714286</v>
      </c>
      <c r="AD53" s="198">
        <f>R53*'3a,b,c. Number case studies +'!$D$29</f>
        <v>19</v>
      </c>
      <c r="AE53" s="198">
        <f>S53*'3a,b,c. Number case studies +'!$D$30</f>
        <v>24.2857142857143</v>
      </c>
      <c r="AF53" s="199">
        <f>SUM(Y53:AE53)</f>
        <v>151.594516594517</v>
      </c>
      <c r="AG53" s="198">
        <f>AF53*100/$AF$29</f>
        <v>5.58466923108003</v>
      </c>
      <c r="AH53" s="153"/>
    </row>
    <row r="54" ht="39.55" customHeight="1">
      <c r="A54" s="156"/>
      <c r="B54" t="s" s="192">
        <v>142</v>
      </c>
      <c r="C54" s="197">
        <f>'4a. Synthesis SCORES (all arc'!R45</f>
        <v>1</v>
      </c>
      <c r="D54" s="198">
        <f>'4a. Synthesis SCORES (all arc'!S45</f>
        <v>2</v>
      </c>
      <c r="E54" s="198">
        <f>'4a. Synthesis SCORES (all arc'!T45</f>
        <v>2</v>
      </c>
      <c r="F54" s="198">
        <f>'4a. Synthesis SCORES (all arc'!U45</f>
        <v>1</v>
      </c>
      <c r="G54" s="198">
        <f>'4a. Synthesis SCORES (all arc'!V45</f>
        <v>3</v>
      </c>
      <c r="H54" s="198">
        <f>'4a. Synthesis SCORES (all arc'!W45</f>
        <v>2</v>
      </c>
      <c r="I54" s="198">
        <f>'4a. Synthesis SCORES (all arc'!X45</f>
        <v>1</v>
      </c>
      <c r="J54" s="199">
        <f>'4a. Synthesis SCORES (all arc'!Y45</f>
        <v>2</v>
      </c>
      <c r="K54" s="157"/>
      <c r="L54" s="116"/>
      <c r="M54" s="197">
        <f>'4a. Synthesis SCORES (all arc'!AB45</f>
        <v>16</v>
      </c>
      <c r="N54" s="198">
        <f>'4a. Synthesis SCORES (all arc'!AC45</f>
        <v>20</v>
      </c>
      <c r="O54" s="198">
        <f>'4a. Synthesis SCORES (all arc'!AD45</f>
        <v>19</v>
      </c>
      <c r="P54" s="198">
        <f>'4a. Synthesis SCORES (all arc'!AE45</f>
        <v>10</v>
      </c>
      <c r="Q54" s="198">
        <f>'4a. Synthesis SCORES (all arc'!AF45</f>
        <v>18</v>
      </c>
      <c r="R54" s="198">
        <f>'4a. Synthesis SCORES (all arc'!AG45</f>
        <v>20</v>
      </c>
      <c r="S54" s="198">
        <f>'4a. Synthesis SCORES (all arc'!AH45</f>
        <v>12</v>
      </c>
      <c r="T54" s="199">
        <f>SUM(M54:S54)</f>
        <v>115</v>
      </c>
      <c r="U54" s="198">
        <f>T54*100/$T$61</f>
        <v>4.31034482758621</v>
      </c>
      <c r="V54" s="157"/>
      <c r="W54" s="363"/>
      <c r="X54" t="s" s="322">
        <v>172</v>
      </c>
      <c r="Y54" s="198">
        <f>M54*'3a,b,c. Number case studies +'!$D$24</f>
        <v>16</v>
      </c>
      <c r="Z54" s="198">
        <f>N54*'3a,b,c. Number case studies +'!$D$25</f>
        <v>18.1818181818182</v>
      </c>
      <c r="AA54" s="198">
        <f>O54*'3a,b,c. Number case studies +'!$D$26</f>
        <v>21.1111111111111</v>
      </c>
      <c r="AB54" s="198">
        <f>P54*'3a,b,c. Number case studies +'!$D$27</f>
        <v>14.2857142857143</v>
      </c>
      <c r="AC54" s="198">
        <f>Q54*'3a,b,c. Number case studies +'!$D$28</f>
        <v>25.7142857142857</v>
      </c>
      <c r="AD54" s="198">
        <f>R54*'3a,b,c. Number case studies +'!$D$29</f>
        <v>20</v>
      </c>
      <c r="AE54" s="198">
        <f>S54*'3a,b,c. Number case studies +'!$D$30</f>
        <v>17.1428571428572</v>
      </c>
      <c r="AF54" s="199">
        <f>SUM(Y54:AE54)</f>
        <v>132.435786435787</v>
      </c>
      <c r="AG54" s="198">
        <f>AF54*100/$AF$29</f>
        <v>4.87887080757759</v>
      </c>
      <c r="AH54" s="157"/>
    </row>
    <row r="55" ht="13.55" customHeight="1">
      <c r="A55" t="s" s="207">
        <v>144</v>
      </c>
      <c r="B55" t="s" s="208">
        <v>145</v>
      </c>
      <c r="C55" s="213">
        <f>'4a. Synthesis SCORES (all arc'!R46</f>
        <v>1.5</v>
      </c>
      <c r="D55" s="214">
        <f>'4a. Synthesis SCORES (all arc'!S46</f>
        <v>2</v>
      </c>
      <c r="E55" s="214">
        <f>'4a. Synthesis SCORES (all arc'!T46</f>
        <v>2</v>
      </c>
      <c r="F55" s="214">
        <f>'4a. Synthesis SCORES (all arc'!U46</f>
        <v>2</v>
      </c>
      <c r="G55" s="214">
        <f>'4a. Synthesis SCORES (all arc'!V46</f>
        <v>2</v>
      </c>
      <c r="H55" s="214">
        <f>'4a. Synthesis SCORES (all arc'!W46</f>
        <v>2</v>
      </c>
      <c r="I55" s="214">
        <f>'4a. Synthesis SCORES (all arc'!X46</f>
        <v>2.5</v>
      </c>
      <c r="J55" s="215">
        <f>'4a. Synthesis SCORES (all arc'!Y46</f>
        <v>2</v>
      </c>
      <c r="K55" s="290">
        <f>'4a. Synthesis SCORES (all arc'!Z46</f>
        <v>2</v>
      </c>
      <c r="L55" s="116"/>
      <c r="M55" s="213">
        <f>'4a. Synthesis SCORES (all arc'!AB46</f>
        <v>17</v>
      </c>
      <c r="N55" s="214">
        <f>'4a. Synthesis SCORES (all arc'!AC46</f>
        <v>21</v>
      </c>
      <c r="O55" s="214">
        <f>'4a. Synthesis SCORES (all arc'!AD46</f>
        <v>16</v>
      </c>
      <c r="P55" s="214">
        <f>'4a. Synthesis SCORES (all arc'!AE46</f>
        <v>14</v>
      </c>
      <c r="Q55" s="214">
        <f>'4a. Synthesis SCORES (all arc'!AF46</f>
        <v>15</v>
      </c>
      <c r="R55" s="214">
        <f>'4a. Synthesis SCORES (all arc'!AG46</f>
        <v>22</v>
      </c>
      <c r="S55" s="214">
        <f>'4a. Synthesis SCORES (all arc'!AH46</f>
        <v>18</v>
      </c>
      <c r="T55" s="215">
        <f>SUM(M55:S55)</f>
        <v>123</v>
      </c>
      <c r="U55" s="214">
        <f>T55*100/$T$61</f>
        <v>4.61019490254873</v>
      </c>
      <c r="V55" s="216">
        <f>(SUM(T55:T57)*100/$T$61)</f>
        <v>14.1304347826087</v>
      </c>
      <c r="W55" s="363"/>
      <c r="X55" t="s" s="323">
        <v>173</v>
      </c>
      <c r="Y55" s="214">
        <f>M55*'3a,b,c. Number case studies +'!$D$24</f>
        <v>17</v>
      </c>
      <c r="Z55" s="214">
        <f>N55*'3a,b,c. Number case studies +'!$D$25</f>
        <v>19.0909090909091</v>
      </c>
      <c r="AA55" s="214">
        <f>O55*'3a,b,c. Number case studies +'!$D$26</f>
        <v>17.7777777777778</v>
      </c>
      <c r="AB55" s="214">
        <f>P55*'3a,b,c. Number case studies +'!$D$27</f>
        <v>20</v>
      </c>
      <c r="AC55" s="214">
        <f>Q55*'3a,b,c. Number case studies +'!$D$28</f>
        <v>21.4285714285715</v>
      </c>
      <c r="AD55" s="214">
        <f>R55*'3a,b,c. Number case studies +'!$D$29</f>
        <v>22</v>
      </c>
      <c r="AE55" s="214">
        <f>S55*'3a,b,c. Number case studies +'!$D$30</f>
        <v>25.7142857142857</v>
      </c>
      <c r="AF55" s="215">
        <f>SUM(Y55:AE55)</f>
        <v>143.011544011544</v>
      </c>
      <c r="AG55" s="214">
        <f>AF55*100/$AF$29</f>
        <v>5.26847664066105</v>
      </c>
      <c r="AH55" s="216">
        <f>(SUM(AF55:AF57)*100/$AF$29)</f>
        <v>15.9619845922562</v>
      </c>
    </row>
    <row r="56" ht="39.55" customHeight="1">
      <c r="A56" s="152"/>
      <c r="B56" t="s" s="217">
        <v>146</v>
      </c>
      <c r="C56" s="213">
        <f>'4a. Synthesis SCORES (all arc'!R47</f>
        <v>1</v>
      </c>
      <c r="D56" s="214">
        <f>'4a. Synthesis SCORES (all arc'!S47</f>
        <v>3</v>
      </c>
      <c r="E56" s="214">
        <f>'4a. Synthesis SCORES (all arc'!T47</f>
        <v>2</v>
      </c>
      <c r="F56" s="214">
        <f>'4a. Synthesis SCORES (all arc'!U47</f>
        <v>2</v>
      </c>
      <c r="G56" s="214">
        <f>'4a. Synthesis SCORES (all arc'!V47</f>
        <v>1</v>
      </c>
      <c r="H56" s="214">
        <f>'4a. Synthesis SCORES (all arc'!W47</f>
        <v>2.5</v>
      </c>
      <c r="I56" s="214">
        <f>'4a. Synthesis SCORES (all arc'!X47</f>
        <v>2</v>
      </c>
      <c r="J56" s="215">
        <f>'4a. Synthesis SCORES (all arc'!Y47</f>
        <v>2</v>
      </c>
      <c r="K56" s="153"/>
      <c r="L56" s="116"/>
      <c r="M56" s="213">
        <f>'4a. Synthesis SCORES (all arc'!AB47</f>
        <v>15</v>
      </c>
      <c r="N56" s="214">
        <f>'4a. Synthesis SCORES (all arc'!AC47</f>
        <v>26</v>
      </c>
      <c r="O56" s="214">
        <f>'4a. Synthesis SCORES (all arc'!AD47</f>
        <v>22</v>
      </c>
      <c r="P56" s="214">
        <f>'4a. Synthesis SCORES (all arc'!AE47</f>
        <v>13</v>
      </c>
      <c r="Q56" s="214">
        <f>'4a. Synthesis SCORES (all arc'!AF47</f>
        <v>10</v>
      </c>
      <c r="R56" s="214">
        <f>'4a. Synthesis SCORES (all arc'!AG47</f>
        <v>22</v>
      </c>
      <c r="S56" s="214">
        <f>'4a. Synthesis SCORES (all arc'!AH47</f>
        <v>16</v>
      </c>
      <c r="T56" s="215">
        <f>SUM(M56:S56)</f>
        <v>124</v>
      </c>
      <c r="U56" s="214">
        <f>T56*100/$T$61</f>
        <v>4.64767616191904</v>
      </c>
      <c r="V56" s="153"/>
      <c r="W56" s="363"/>
      <c r="X56" t="s" s="323">
        <v>174</v>
      </c>
      <c r="Y56" s="214">
        <f>M56*'3a,b,c. Number case studies +'!$D$24</f>
        <v>15</v>
      </c>
      <c r="Z56" s="214">
        <f>N56*'3a,b,c. Number case studies +'!$D$25</f>
        <v>23.6363636363636</v>
      </c>
      <c r="AA56" s="214">
        <f>O56*'3a,b,c. Number case studies +'!$D$26</f>
        <v>24.4444444444444</v>
      </c>
      <c r="AB56" s="214">
        <f>P56*'3a,b,c. Number case studies +'!$D$27</f>
        <v>18.5714285714286</v>
      </c>
      <c r="AC56" s="214">
        <f>Q56*'3a,b,c. Number case studies +'!$D$28</f>
        <v>14.2857142857143</v>
      </c>
      <c r="AD56" s="214">
        <f>R56*'3a,b,c. Number case studies +'!$D$29</f>
        <v>22</v>
      </c>
      <c r="AE56" s="214">
        <f>S56*'3a,b,c. Number case studies +'!$D$30</f>
        <v>22.8571428571429</v>
      </c>
      <c r="AF56" s="215">
        <f>SUM(Y56:AE56)</f>
        <v>140.795093795094</v>
      </c>
      <c r="AG56" s="214">
        <f>AF56*100/$AF$29</f>
        <v>5.18682367850848</v>
      </c>
      <c r="AH56" s="153"/>
    </row>
    <row r="57" ht="51.4" customHeight="1">
      <c r="A57" s="156"/>
      <c r="B57" t="s" s="217">
        <v>147</v>
      </c>
      <c r="C57" s="213">
        <f>'4a. Synthesis SCORES (all arc'!R48</f>
        <v>1</v>
      </c>
      <c r="D57" s="214">
        <f>'4a. Synthesis SCORES (all arc'!S48</f>
        <v>2</v>
      </c>
      <c r="E57" s="214">
        <f>'4a. Synthesis SCORES (all arc'!T48</f>
        <v>3</v>
      </c>
      <c r="F57" s="214">
        <f>'4a. Synthesis SCORES (all arc'!U48</f>
        <v>3</v>
      </c>
      <c r="G57" s="214">
        <f>'4a. Synthesis SCORES (all arc'!V48</f>
        <v>1</v>
      </c>
      <c r="H57" s="214">
        <f>'4a. Synthesis SCORES (all arc'!W48</f>
        <v>2</v>
      </c>
      <c r="I57" s="214">
        <f>'4a. Synthesis SCORES (all arc'!X48</f>
        <v>2</v>
      </c>
      <c r="J57" s="215">
        <f>'4a. Synthesis SCORES (all arc'!Y48</f>
        <v>2</v>
      </c>
      <c r="K57" s="157"/>
      <c r="L57" s="116"/>
      <c r="M57" s="213">
        <f>'4a. Synthesis SCORES (all arc'!AB48</f>
        <v>15</v>
      </c>
      <c r="N57" s="214">
        <f>'4a. Synthesis SCORES (all arc'!AC48</f>
        <v>26</v>
      </c>
      <c r="O57" s="214">
        <f>'4a. Synthesis SCORES (all arc'!AD48</f>
        <v>23</v>
      </c>
      <c r="P57" s="214">
        <f>'4a. Synthesis SCORES (all arc'!AE48</f>
        <v>16</v>
      </c>
      <c r="Q57" s="214">
        <f>'4a. Synthesis SCORES (all arc'!AF48</f>
        <v>13</v>
      </c>
      <c r="R57" s="214">
        <f>'4a. Synthesis SCORES (all arc'!AG48</f>
        <v>21</v>
      </c>
      <c r="S57" s="214">
        <f>'4a. Synthesis SCORES (all arc'!AH48</f>
        <v>16</v>
      </c>
      <c r="T57" s="215">
        <f>SUM(M57:S57)</f>
        <v>130</v>
      </c>
      <c r="U57" s="214">
        <f>T57*100/$T$61</f>
        <v>4.87256371814093</v>
      </c>
      <c r="V57" s="157"/>
      <c r="W57" s="363"/>
      <c r="X57" t="s" s="323">
        <v>175</v>
      </c>
      <c r="Y57" s="214">
        <f>M57*'3a,b,c. Number case studies +'!$D$24</f>
        <v>15</v>
      </c>
      <c r="Z57" s="214">
        <f>N57*'3a,b,c. Number case studies +'!$D$25</f>
        <v>23.6363636363636</v>
      </c>
      <c r="AA57" s="214">
        <f>O57*'3a,b,c. Number case studies +'!$D$26</f>
        <v>25.5555555555555</v>
      </c>
      <c r="AB57" s="214">
        <f>P57*'3a,b,c. Number case studies +'!$D$27</f>
        <v>22.8571428571429</v>
      </c>
      <c r="AC57" s="214">
        <f>Q57*'3a,b,c. Number case studies +'!$D$28</f>
        <v>18.5714285714286</v>
      </c>
      <c r="AD57" s="214">
        <f>R57*'3a,b,c. Number case studies +'!$D$29</f>
        <v>21</v>
      </c>
      <c r="AE57" s="214">
        <f>S57*'3a,b,c. Number case studies +'!$D$30</f>
        <v>22.8571428571429</v>
      </c>
      <c r="AF57" s="215">
        <f>SUM(Y57:AE57)</f>
        <v>149.477633477634</v>
      </c>
      <c r="AG57" s="214">
        <f>AF57*100/$AF$29</f>
        <v>5.50668427308665</v>
      </c>
      <c r="AH57" s="157"/>
    </row>
    <row r="58" ht="52.55" customHeight="1">
      <c r="A58" t="s" s="218">
        <v>148</v>
      </c>
      <c r="B58" t="s" s="219">
        <v>149</v>
      </c>
      <c r="C58" s="224">
        <f>'4a. Synthesis SCORES (all arc'!R49</f>
        <v>2</v>
      </c>
      <c r="D58" s="225">
        <f>'4a. Synthesis SCORES (all arc'!S49</f>
        <v>3</v>
      </c>
      <c r="E58" s="225">
        <f>'4a. Synthesis SCORES (all arc'!T49</f>
        <v>2</v>
      </c>
      <c r="F58" s="225">
        <f>'4a. Synthesis SCORES (all arc'!U49</f>
        <v>2</v>
      </c>
      <c r="G58" s="225">
        <f>'4a. Synthesis SCORES (all arc'!V49</f>
        <v>3</v>
      </c>
      <c r="H58" s="225">
        <f>'4a. Synthesis SCORES (all arc'!W49</f>
        <v>3</v>
      </c>
      <c r="I58" s="225">
        <f>'4a. Synthesis SCORES (all arc'!X49</f>
        <v>2</v>
      </c>
      <c r="J58" s="226">
        <f>'4a. Synthesis SCORES (all arc'!Y49</f>
        <v>2</v>
      </c>
      <c r="K58" s="291">
        <f>'4a. Synthesis SCORES (all arc'!Z49</f>
        <v>2</v>
      </c>
      <c r="L58" s="116"/>
      <c r="M58" s="224">
        <f>'4a. Synthesis SCORES (all arc'!AB49</f>
        <v>21</v>
      </c>
      <c r="N58" s="225">
        <f>'4a. Synthesis SCORES (all arc'!AC49</f>
        <v>29</v>
      </c>
      <c r="O58" s="225">
        <f>'4a. Synthesis SCORES (all arc'!AD49</f>
        <v>19</v>
      </c>
      <c r="P58" s="225">
        <f>'4a. Synthesis SCORES (all arc'!AE49</f>
        <v>13</v>
      </c>
      <c r="Q58" s="225">
        <f>'4a. Synthesis SCORES (all arc'!AF49</f>
        <v>21</v>
      </c>
      <c r="R58" s="225">
        <f>'4a. Synthesis SCORES (all arc'!AG49</f>
        <v>25</v>
      </c>
      <c r="S58" s="225">
        <f>'4a. Synthesis SCORES (all arc'!AH49</f>
        <v>16</v>
      </c>
      <c r="T58" s="226">
        <f>SUM(M58:S58)</f>
        <v>144</v>
      </c>
      <c r="U58" s="225">
        <f>T58*100/$T$61</f>
        <v>5.39730134932534</v>
      </c>
      <c r="V58" s="227">
        <f>(SUM(T58:T60)*100/$T$61)</f>
        <v>14.9550224887556</v>
      </c>
      <c r="W58" s="363"/>
      <c r="X58" t="s" s="324">
        <v>176</v>
      </c>
      <c r="Y58" s="225">
        <f>M58*'3a,b,c. Number case studies +'!$D$24</f>
        <v>21</v>
      </c>
      <c r="Z58" s="225">
        <f>N58*'3a,b,c. Number case studies +'!$D$25</f>
        <v>26.3636363636364</v>
      </c>
      <c r="AA58" s="225">
        <f>O58*'3a,b,c. Number case studies +'!$D$26</f>
        <v>21.1111111111111</v>
      </c>
      <c r="AB58" s="225">
        <f>P58*'3a,b,c. Number case studies +'!$D$27</f>
        <v>18.5714285714286</v>
      </c>
      <c r="AC58" s="225">
        <f>Q58*'3a,b,c. Number case studies +'!$D$28</f>
        <v>30</v>
      </c>
      <c r="AD58" s="225">
        <f>R58*'3a,b,c. Number case studies +'!$D$29</f>
        <v>25</v>
      </c>
      <c r="AE58" s="225">
        <f>S58*'3a,b,c. Number case studies +'!$D$30</f>
        <v>22.8571428571429</v>
      </c>
      <c r="AF58" s="226">
        <f>SUM(Y58:AE58)</f>
        <v>164.903318903319</v>
      </c>
      <c r="AG58" s="225">
        <f>AF58*100/$AF$29</f>
        <v>6.07495912035945</v>
      </c>
      <c r="AH58" s="227">
        <f>(SUM(AF58:AF60)*100/$AF$29)</f>
        <v>16.8628251499629</v>
      </c>
    </row>
    <row r="59" ht="26.55" customHeight="1">
      <c r="A59" s="152"/>
      <c r="B59" t="s" s="219">
        <v>150</v>
      </c>
      <c r="C59" s="224">
        <f>'4a. Synthesis SCORES (all arc'!R50</f>
        <v>1</v>
      </c>
      <c r="D59" s="225">
        <f>'4a. Synthesis SCORES (all arc'!S50</f>
        <v>3</v>
      </c>
      <c r="E59" s="225">
        <f>'4a. Synthesis SCORES (all arc'!T50</f>
        <v>2</v>
      </c>
      <c r="F59" s="225">
        <f>'4a. Synthesis SCORES (all arc'!U50</f>
        <v>1</v>
      </c>
      <c r="G59" s="225">
        <f>'4a. Synthesis SCORES (all arc'!V50</f>
        <v>2</v>
      </c>
      <c r="H59" s="225">
        <f>'4a. Synthesis SCORES (all arc'!W50</f>
        <v>2</v>
      </c>
      <c r="I59" s="225">
        <f>'4a. Synthesis SCORES (all arc'!X50</f>
        <v>2.5</v>
      </c>
      <c r="J59" s="226">
        <f>'4a. Synthesis SCORES (all arc'!Y50</f>
        <v>2</v>
      </c>
      <c r="K59" s="153"/>
      <c r="L59" s="116"/>
      <c r="M59" s="224">
        <f>'4a. Synthesis SCORES (all arc'!AB50</f>
        <v>9</v>
      </c>
      <c r="N59" s="225">
        <f>'4a. Synthesis SCORES (all arc'!AC50</f>
        <v>28</v>
      </c>
      <c r="O59" s="225">
        <f>'4a. Synthesis SCORES (all arc'!AD50</f>
        <v>21</v>
      </c>
      <c r="P59" s="225">
        <f>'4a. Synthesis SCORES (all arc'!AE50</f>
        <v>11</v>
      </c>
      <c r="Q59" s="225">
        <f>'4a. Synthesis SCORES (all arc'!AF50</f>
        <v>16</v>
      </c>
      <c r="R59" s="225">
        <f>'4a. Synthesis SCORES (all arc'!AG50</f>
        <v>23</v>
      </c>
      <c r="S59" s="225">
        <f>'4a. Synthesis SCORES (all arc'!AH50</f>
        <v>17</v>
      </c>
      <c r="T59" s="226">
        <f>SUM(M59:S59)</f>
        <v>125</v>
      </c>
      <c r="U59" s="225">
        <f>T59*100/$T$61</f>
        <v>4.68515742128936</v>
      </c>
      <c r="V59" s="153"/>
      <c r="W59" s="363"/>
      <c r="X59" t="s" s="324">
        <v>177</v>
      </c>
      <c r="Y59" s="225">
        <f>M59*'3a,b,c. Number case studies +'!$D$24</f>
        <v>9</v>
      </c>
      <c r="Z59" s="225">
        <f>N59*'3a,b,c. Number case studies +'!$D$25</f>
        <v>25.4545454545455</v>
      </c>
      <c r="AA59" s="225">
        <f>O59*'3a,b,c. Number case studies +'!$D$26</f>
        <v>23.3333333333333</v>
      </c>
      <c r="AB59" s="225">
        <f>P59*'3a,b,c. Number case studies +'!$D$27</f>
        <v>15.7142857142857</v>
      </c>
      <c r="AC59" s="225">
        <f>Q59*'3a,b,c. Number case studies +'!$D$28</f>
        <v>22.8571428571429</v>
      </c>
      <c r="AD59" s="225">
        <f>R59*'3a,b,c. Number case studies +'!$D$29</f>
        <v>23</v>
      </c>
      <c r="AE59" s="225">
        <f>S59*'3a,b,c. Number case studies +'!$D$30</f>
        <v>24.2857142857143</v>
      </c>
      <c r="AF59" s="226">
        <f>SUM(Y59:AE59)</f>
        <v>143.645021645022</v>
      </c>
      <c r="AG59" s="225">
        <f>AF59*100/$AF$29</f>
        <v>5.29181365263045</v>
      </c>
      <c r="AH59" s="153"/>
    </row>
    <row r="60" ht="26.55" customHeight="1">
      <c r="A60" s="156"/>
      <c r="B60" t="s" s="219">
        <v>151</v>
      </c>
      <c r="C60" s="224">
        <f>'4a. Synthesis SCORES (all arc'!R51</f>
        <v>1</v>
      </c>
      <c r="D60" s="225">
        <f>'4a. Synthesis SCORES (all arc'!S51</f>
        <v>3</v>
      </c>
      <c r="E60" s="225">
        <f>'4a. Synthesis SCORES (all arc'!T51</f>
        <v>2</v>
      </c>
      <c r="F60" s="225">
        <f>'4a. Synthesis SCORES (all arc'!U51</f>
        <v>1</v>
      </c>
      <c r="G60" s="225">
        <f>'4a. Synthesis SCORES (all arc'!V51</f>
        <v>2</v>
      </c>
      <c r="H60" s="225">
        <f>'4a. Synthesis SCORES (all arc'!W51</f>
        <v>2</v>
      </c>
      <c r="I60" s="225">
        <f>'4a. Synthesis SCORES (all arc'!X51</f>
        <v>2.5</v>
      </c>
      <c r="J60" s="226">
        <f>'4a. Synthesis SCORES (all arc'!Y51</f>
        <v>2</v>
      </c>
      <c r="K60" s="157"/>
      <c r="L60" s="116"/>
      <c r="M60" s="224">
        <f>'4a. Synthesis SCORES (all arc'!AB51</f>
        <v>14</v>
      </c>
      <c r="N60" s="225">
        <f>'4a. Synthesis SCORES (all arc'!AC51</f>
        <v>29</v>
      </c>
      <c r="O60" s="225">
        <f>'4a. Synthesis SCORES (all arc'!AD51</f>
        <v>19</v>
      </c>
      <c r="P60" s="225">
        <f>'4a. Synthesis SCORES (all arc'!AE51</f>
        <v>12</v>
      </c>
      <c r="Q60" s="225">
        <f>'4a. Synthesis SCORES (all arc'!AF51</f>
        <v>17</v>
      </c>
      <c r="R60" s="225">
        <f>'4a. Synthesis SCORES (all arc'!AG51</f>
        <v>22</v>
      </c>
      <c r="S60" s="225">
        <f>'4a. Synthesis SCORES (all arc'!AH51</f>
        <v>17</v>
      </c>
      <c r="T60" s="226">
        <f>SUM(M60:S60)</f>
        <v>130</v>
      </c>
      <c r="U60" s="225">
        <f>T60*100/$T$61</f>
        <v>4.87256371814093</v>
      </c>
      <c r="V60" s="157"/>
      <c r="W60" s="363"/>
      <c r="X60" t="s" s="324">
        <v>178</v>
      </c>
      <c r="Y60" s="225">
        <f>M60*'3a,b,c. Number case studies +'!$D$24</f>
        <v>14</v>
      </c>
      <c r="Z60" s="225">
        <f>N60*'3a,b,c. Number case studies +'!$D$25</f>
        <v>26.3636363636364</v>
      </c>
      <c r="AA60" s="225">
        <f>O60*'3a,b,c. Number case studies +'!$D$26</f>
        <v>21.1111111111111</v>
      </c>
      <c r="AB60" s="225">
        <f>P60*'3a,b,c. Number case studies +'!$D$27</f>
        <v>17.1428571428572</v>
      </c>
      <c r="AC60" s="225">
        <f>Q60*'3a,b,c. Number case studies +'!$D$28</f>
        <v>24.2857142857143</v>
      </c>
      <c r="AD60" s="225">
        <f>R60*'3a,b,c. Number case studies +'!$D$29</f>
        <v>22</v>
      </c>
      <c r="AE60" s="225">
        <f>S60*'3a,b,c. Number case studies +'!$D$30</f>
        <v>24.2857142857143</v>
      </c>
      <c r="AF60" s="226">
        <f>SUM(Y60:AE60)</f>
        <v>149.189033189033</v>
      </c>
      <c r="AG60" s="225">
        <f>AF60*100/$AF$29</f>
        <v>5.49605237697301</v>
      </c>
      <c r="AH60" s="157"/>
    </row>
    <row r="61" ht="14.05" customHeight="1">
      <c r="A61" s="272"/>
      <c r="B61" s="273"/>
      <c r="C61" s="240">
        <f>'4a. Synthesis SCORES (all arc'!R52</f>
        <v>2</v>
      </c>
      <c r="D61" s="241">
        <f>'4a. Synthesis SCORES (all arc'!S52</f>
        <v>3</v>
      </c>
      <c r="E61" s="241">
        <f>'4a. Synthesis SCORES (all arc'!T52</f>
        <v>2</v>
      </c>
      <c r="F61" s="241">
        <f>'4a. Synthesis SCORES (all arc'!U52</f>
        <v>2</v>
      </c>
      <c r="G61" s="241">
        <f>'4a. Synthesis SCORES (all arc'!V52</f>
        <v>3</v>
      </c>
      <c r="H61" s="241">
        <f>'4a. Synthesis SCORES (all arc'!W52</f>
        <v>3</v>
      </c>
      <c r="I61" s="241">
        <f>'4a. Synthesis SCORES (all arc'!X52</f>
        <v>3</v>
      </c>
      <c r="J61" s="292">
        <f>'4a. Synthesis SCORES (all arc'!Y52</f>
        <v>2</v>
      </c>
      <c r="K61" s="72"/>
      <c r="L61" s="374"/>
      <c r="M61" s="236">
        <f>SUM(M42:M60)</f>
        <v>349</v>
      </c>
      <c r="N61" s="237">
        <f>SUM(N42:N60)</f>
        <v>521</v>
      </c>
      <c r="O61" s="237">
        <f>SUM(O42:O60)</f>
        <v>396</v>
      </c>
      <c r="P61" s="237">
        <f>SUM(P42:P60)</f>
        <v>276</v>
      </c>
      <c r="Q61" s="237">
        <f>SUM(Q42:Q60)</f>
        <v>325</v>
      </c>
      <c r="R61" s="237">
        <f>SUM(R42:R60)</f>
        <v>456</v>
      </c>
      <c r="S61" s="237">
        <f>SUM(S42:S60)</f>
        <v>345</v>
      </c>
      <c r="T61" s="237">
        <f>SUM(T42:T60)</f>
        <v>2668</v>
      </c>
      <c r="U61" s="237">
        <f>SUM(U42:U60)</f>
        <v>100</v>
      </c>
      <c r="V61" s="238">
        <f>SUM(V42:V60)</f>
        <v>100</v>
      </c>
      <c r="W61" s="363"/>
      <c r="X61" s="366"/>
      <c r="Y61" s="326">
        <f>M61*'3a,b,c. Number case studies +'!$D$24</f>
        <v>349</v>
      </c>
      <c r="Z61" s="326">
        <f>N61*'3a,b,c. Number case studies +'!$D$25</f>
        <v>473.636363636364</v>
      </c>
      <c r="AA61" s="326">
        <f>O61*'3a,b,c. Number case studies +'!$D$26</f>
        <v>440</v>
      </c>
      <c r="AB61" s="326">
        <f>P61*'3a,b,c. Number case studies +'!$D$27</f>
        <v>394.285714285715</v>
      </c>
      <c r="AC61" s="326">
        <f>Q61*'3a,b,c. Number case studies +'!$D$28</f>
        <v>464.285714285715</v>
      </c>
      <c r="AD61" s="326">
        <f>R61*'3a,b,c. Number case studies +'!$D$29</f>
        <v>456</v>
      </c>
      <c r="AE61" s="326">
        <f>S61*'3a,b,c. Number case studies +'!$D$30</f>
        <v>492.857142857143</v>
      </c>
      <c r="AF61" s="241">
        <f>SUM(AF42:AF60)</f>
        <v>3070.064935064940</v>
      </c>
      <c r="AG61" s="241">
        <f>SUM(AG42:AG60)</f>
        <v>113.099718680029</v>
      </c>
      <c r="AH61" s="242">
        <f>SUM(AH42:AH60)</f>
        <v>113.099718680029</v>
      </c>
    </row>
    <row r="62" ht="67.65" customHeight="1">
      <c r="A62" s="272"/>
      <c r="B62" s="273"/>
      <c r="C62" s="375"/>
      <c r="D62" s="376"/>
      <c r="E62" s="376"/>
      <c r="F62" s="376"/>
      <c r="G62" s="376"/>
      <c r="H62" t="s" s="245">
        <v>152</v>
      </c>
      <c r="I62" s="105"/>
      <c r="J62" s="350">
        <f>'4a. Synthesis SCORES (all arc'!Y53</f>
        <v>2</v>
      </c>
      <c r="K62" s="271"/>
      <c r="L62" s="253"/>
      <c r="M62" s="371"/>
      <c r="N62" s="371"/>
      <c r="O62" s="371"/>
      <c r="P62" s="371"/>
      <c r="Q62" s="371"/>
      <c r="R62" s="371"/>
      <c r="S62" s="371"/>
      <c r="T62" s="371"/>
      <c r="U62" s="371"/>
      <c r="V62" s="371"/>
      <c r="W62" s="368"/>
      <c r="X62" s="329"/>
      <c r="Y62" s="203"/>
      <c r="Z62" s="203"/>
      <c r="AA62" s="203"/>
      <c r="AB62" s="203"/>
      <c r="AC62" s="237"/>
      <c r="AD62" s="203"/>
      <c r="AE62" t="s" s="330">
        <v>179</v>
      </c>
      <c r="AF62" s="203">
        <f>AF61/T61</f>
        <v>1.15069900114878</v>
      </c>
      <c r="AG62" s="203"/>
      <c r="AH62" s="173"/>
    </row>
    <row r="63" ht="27" customHeight="1">
      <c r="A63" s="272"/>
      <c r="B63" s="352"/>
      <c r="C63" s="377"/>
      <c r="D63" s="377"/>
      <c r="E63" s="377"/>
      <c r="F63" s="377"/>
      <c r="G63" s="377"/>
      <c r="H63" s="378"/>
      <c r="I63" s="379"/>
      <c r="J63" s="377"/>
      <c r="K63" s="377"/>
      <c r="L63" s="352"/>
      <c r="M63" s="257"/>
      <c r="N63" s="257"/>
      <c r="O63" s="257"/>
      <c r="P63" s="257"/>
      <c r="Q63" s="257"/>
      <c r="R63" s="257"/>
      <c r="S63" s="257"/>
      <c r="T63" s="257"/>
      <c r="U63" s="257"/>
      <c r="V63" s="257"/>
      <c r="W63" s="257"/>
      <c r="X63" s="369"/>
      <c r="Y63" s="369"/>
      <c r="Z63" s="369"/>
      <c r="AA63" s="369"/>
      <c r="AB63" s="369"/>
      <c r="AC63" s="370"/>
      <c r="AD63" s="370"/>
      <c r="AE63" s="370"/>
      <c r="AF63" s="370"/>
      <c r="AG63" s="371"/>
      <c r="AH63" s="371"/>
    </row>
    <row r="64" ht="27" customHeight="1">
      <c r="A64" s="272"/>
      <c r="B64" s="352"/>
      <c r="C64" s="352"/>
      <c r="D64" s="352"/>
      <c r="E64" s="352"/>
      <c r="F64" s="352"/>
      <c r="G64" s="352"/>
      <c r="H64" s="380"/>
      <c r="I64" s="381"/>
      <c r="J64" s="352"/>
      <c r="K64" s="352"/>
      <c r="L64" s="352"/>
      <c r="M64" s="257"/>
      <c r="N64" s="257"/>
      <c r="O64" s="257"/>
      <c r="P64" s="257"/>
      <c r="Q64" s="257"/>
      <c r="R64" s="257"/>
      <c r="S64" s="257"/>
      <c r="T64" s="257"/>
      <c r="U64" s="257"/>
      <c r="V64" s="257"/>
      <c r="W64" s="258"/>
      <c r="X64" t="s" s="339">
        <v>180</v>
      </c>
      <c r="Y64" s="50"/>
      <c r="Z64" s="50"/>
      <c r="AA64" s="50"/>
      <c r="AB64" s="50"/>
      <c r="AC64" s="50"/>
      <c r="AD64" s="50"/>
      <c r="AE64" s="50"/>
      <c r="AF64" s="51"/>
      <c r="AG64" s="256"/>
      <c r="AH64" s="257"/>
    </row>
    <row r="65" ht="27" customHeight="1">
      <c r="A65" s="272"/>
      <c r="B65" s="352"/>
      <c r="C65" s="352"/>
      <c r="D65" s="352"/>
      <c r="E65" s="352"/>
      <c r="F65" s="352"/>
      <c r="G65" s="352"/>
      <c r="H65" s="380"/>
      <c r="I65" s="381"/>
      <c r="J65" s="352"/>
      <c r="K65" t="s" s="352">
        <v>196</v>
      </c>
      <c r="L65" s="352"/>
      <c r="M65" s="257"/>
      <c r="N65" s="257"/>
      <c r="O65" s="257"/>
      <c r="P65" s="257"/>
      <c r="Q65" s="257"/>
      <c r="R65" s="257"/>
      <c r="S65" s="257"/>
      <c r="T65" s="257"/>
      <c r="U65" s="257"/>
      <c r="V65" s="257"/>
      <c r="W65" s="258"/>
      <c r="X65" t="s" s="341">
        <v>181</v>
      </c>
      <c r="Y65" t="s" s="342">
        <v>192</v>
      </c>
      <c r="Z65" s="326">
        <f t="shared" si="541"/>
        <v>0</v>
      </c>
      <c r="AA65" s="149">
        <f>Z65/($Z$34/4)</f>
        <v>0</v>
      </c>
      <c r="AB65" s="372"/>
      <c r="AC65" s="228"/>
      <c r="AD65" t="s" s="342">
        <v>193</v>
      </c>
      <c r="AE65" s="326">
        <f>Z65*7</f>
        <v>0</v>
      </c>
      <c r="AF65" s="343">
        <f>AE65/($AE$34/4)</f>
        <v>0</v>
      </c>
      <c r="AG65" s="256"/>
      <c r="AH65" s="257"/>
    </row>
    <row r="66" ht="27" customHeight="1">
      <c r="A66" s="272"/>
      <c r="B66" s="352"/>
      <c r="C66" s="352"/>
      <c r="D66" s="352"/>
      <c r="E66" s="352"/>
      <c r="F66" s="352"/>
      <c r="G66" s="352"/>
      <c r="H66" s="380"/>
      <c r="I66" s="381"/>
      <c r="J66" s="352"/>
      <c r="K66" s="352"/>
      <c r="L66" s="352"/>
      <c r="M66" s="257"/>
      <c r="N66" s="257"/>
      <c r="O66" s="257"/>
      <c r="P66" s="257"/>
      <c r="Q66" s="257"/>
      <c r="R66" s="257"/>
      <c r="S66" s="257"/>
      <c r="T66" s="257"/>
      <c r="U66" s="257"/>
      <c r="V66" s="257"/>
      <c r="W66" s="258"/>
      <c r="X66" s="159"/>
      <c r="Y66" t="s" s="342">
        <v>194</v>
      </c>
      <c r="Z66" s="326">
        <f t="shared" si="545"/>
        <v>760</v>
      </c>
      <c r="AA66" s="149">
        <f>Z66/($Z$34/4)</f>
        <v>4</v>
      </c>
      <c r="AB66" s="372"/>
      <c r="AC66" s="228"/>
      <c r="AD66" t="s" s="342">
        <v>195</v>
      </c>
      <c r="AE66" s="326">
        <f>Z66*7</f>
        <v>5320</v>
      </c>
      <c r="AF66" s="343">
        <f>AE66/($AE$34/4)</f>
        <v>4</v>
      </c>
      <c r="AG66" s="256"/>
      <c r="AH66" s="257"/>
    </row>
    <row r="67" ht="27" customHeight="1">
      <c r="A67" s="272"/>
      <c r="B67" s="352"/>
      <c r="C67" s="352"/>
      <c r="D67" s="352"/>
      <c r="E67" s="352"/>
      <c r="F67" s="352"/>
      <c r="G67" s="352"/>
      <c r="H67" s="380"/>
      <c r="I67" s="381"/>
      <c r="J67" s="352"/>
      <c r="K67" s="352"/>
      <c r="L67" s="352"/>
      <c r="M67" s="257"/>
      <c r="N67" s="257"/>
      <c r="O67" s="257"/>
      <c r="P67" s="257"/>
      <c r="Q67" s="257"/>
      <c r="R67" s="257"/>
      <c r="S67" s="257"/>
      <c r="T67" s="257"/>
      <c r="U67" s="257"/>
      <c r="V67" s="257"/>
      <c r="W67" s="258"/>
      <c r="X67" t="s" s="341">
        <v>186</v>
      </c>
      <c r="Y67" t="s" s="274">
        <v>86</v>
      </c>
      <c r="Z67" t="s" s="274">
        <v>87</v>
      </c>
      <c r="AA67" t="s" s="274">
        <v>88</v>
      </c>
      <c r="AB67" t="s" s="274">
        <v>89</v>
      </c>
      <c r="AC67" t="s" s="274">
        <v>90</v>
      </c>
      <c r="AD67" t="s" s="274">
        <v>91</v>
      </c>
      <c r="AE67" t="s" s="274">
        <v>92</v>
      </c>
      <c r="AF67" t="s" s="346">
        <v>120</v>
      </c>
      <c r="AG67" s="256"/>
      <c r="AH67" s="257"/>
    </row>
    <row r="68" ht="27" customHeight="1">
      <c r="A68" s="272"/>
      <c r="B68" s="352"/>
      <c r="C68" s="352"/>
      <c r="D68" s="352"/>
      <c r="E68" s="352"/>
      <c r="F68" s="352"/>
      <c r="G68" s="352"/>
      <c r="H68" s="380"/>
      <c r="I68" s="381"/>
      <c r="J68" s="352"/>
      <c r="K68" s="352"/>
      <c r="L68" s="352"/>
      <c r="M68" s="257"/>
      <c r="N68" s="257"/>
      <c r="O68" s="257"/>
      <c r="P68" s="257"/>
      <c r="Q68" s="257"/>
      <c r="R68" s="257"/>
      <c r="S68" s="257"/>
      <c r="T68" s="257"/>
      <c r="U68" s="257"/>
      <c r="V68" s="257"/>
      <c r="W68" s="258"/>
      <c r="X68" s="159"/>
      <c r="Y68" s="149">
        <f>Y61/($Z$34/4)</f>
        <v>1.83684210526316</v>
      </c>
      <c r="Z68" s="149">
        <f>Z61/($Z$34/4)</f>
        <v>2.49282296650718</v>
      </c>
      <c r="AA68" s="149">
        <f>AA61/($Z$34/4)</f>
        <v>2.31578947368421</v>
      </c>
      <c r="AB68" s="149">
        <f>AB61/($Z$34/4)</f>
        <v>2.07518796992482</v>
      </c>
      <c r="AC68" s="149">
        <f>AC61/($Z$34/4)</f>
        <v>2.44360902255639</v>
      </c>
      <c r="AD68" s="149">
        <f>AD61/($Z$34/4)</f>
        <v>2.4</v>
      </c>
      <c r="AE68" s="149">
        <f>AE61/($Z$34/4)</f>
        <v>2.59398496240602</v>
      </c>
      <c r="AF68" s="343">
        <f>AF61/($AE$34/4)</f>
        <v>2.30831950004883</v>
      </c>
      <c r="AG68" s="256"/>
      <c r="AH68" s="257"/>
    </row>
    <row r="69" ht="27" customHeight="1">
      <c r="A69" s="272"/>
      <c r="B69" s="352"/>
      <c r="C69" s="352"/>
      <c r="D69" s="352"/>
      <c r="E69" s="352"/>
      <c r="F69" s="352"/>
      <c r="G69" s="352"/>
      <c r="H69" s="380"/>
      <c r="I69" s="381"/>
      <c r="J69" s="352"/>
      <c r="K69" s="352"/>
      <c r="L69" s="352"/>
      <c r="M69" s="352"/>
      <c r="N69" s="352"/>
      <c r="O69" s="352"/>
      <c r="P69" s="352"/>
      <c r="Q69" s="257"/>
      <c r="R69" s="257"/>
      <c r="S69" s="257"/>
      <c r="T69" s="257"/>
      <c r="U69" s="257"/>
      <c r="V69" s="257"/>
      <c r="W69" s="258"/>
      <c r="X69" s="382"/>
      <c r="Y69" s="383"/>
      <c r="Z69" s="383"/>
      <c r="AA69" s="383"/>
      <c r="AB69" s="383"/>
      <c r="AC69" s="383"/>
      <c r="AD69" s="383"/>
      <c r="AE69" s="383"/>
      <c r="AF69" s="384"/>
      <c r="AG69" s="256"/>
      <c r="AH69" s="257"/>
    </row>
    <row r="70" ht="27" customHeight="1">
      <c r="A70" s="272"/>
      <c r="B70" s="352"/>
      <c r="C70" s="352"/>
      <c r="D70" s="352"/>
      <c r="E70" s="352"/>
      <c r="F70" s="352"/>
      <c r="G70" s="352"/>
      <c r="H70" s="380"/>
      <c r="I70" s="381"/>
      <c r="J70" s="352"/>
      <c r="K70" s="352"/>
      <c r="L70" s="352"/>
      <c r="M70" s="352"/>
      <c r="N70" s="352"/>
      <c r="O70" s="352"/>
      <c r="P70" s="352"/>
      <c r="Q70" s="92"/>
      <c r="R70" s="92"/>
      <c r="S70" s="92"/>
      <c r="T70" s="92"/>
      <c r="U70" s="92"/>
      <c r="V70" s="92"/>
      <c r="W70" s="257"/>
      <c r="X70" s="371"/>
      <c r="Y70" s="371"/>
      <c r="Z70" s="371"/>
      <c r="AA70" s="371"/>
      <c r="AB70" s="371"/>
      <c r="AC70" s="371"/>
      <c r="AD70" s="371"/>
      <c r="AE70" s="371"/>
      <c r="AF70" s="371"/>
      <c r="AG70" s="257"/>
      <c r="AH70" s="257"/>
    </row>
    <row r="71" ht="27" customHeight="1">
      <c r="A71" s="272"/>
      <c r="B71" s="352"/>
      <c r="C71" s="352"/>
      <c r="D71" s="352"/>
      <c r="E71" s="352"/>
      <c r="F71" s="352"/>
      <c r="G71" s="352"/>
      <c r="H71" s="380"/>
      <c r="I71" s="381"/>
      <c r="J71" s="352"/>
      <c r="K71" s="352"/>
      <c r="L71" s="352"/>
      <c r="M71" s="352"/>
      <c r="N71" s="352"/>
      <c r="O71" s="352"/>
      <c r="P71" s="352"/>
      <c r="Q71" s="92"/>
      <c r="R71" s="92"/>
      <c r="S71" s="92"/>
      <c r="T71" s="92"/>
      <c r="U71" s="92"/>
      <c r="V71" s="92"/>
      <c r="W71" s="257"/>
      <c r="X71" s="257"/>
      <c r="Y71" s="257"/>
      <c r="Z71" s="257"/>
      <c r="AA71" s="257"/>
      <c r="AB71" s="257"/>
      <c r="AC71" s="257"/>
      <c r="AD71" s="257"/>
      <c r="AE71" s="257"/>
      <c r="AF71" s="257"/>
      <c r="AG71" s="257"/>
      <c r="AH71" s="257"/>
    </row>
  </sheetData>
  <mergeCells count="78">
    <mergeCell ref="A3:D3"/>
    <mergeCell ref="A5:D5"/>
    <mergeCell ref="A4:D4"/>
    <mergeCell ref="A2:D2"/>
    <mergeCell ref="A7:B8"/>
    <mergeCell ref="C7:J7"/>
    <mergeCell ref="M7:T7"/>
    <mergeCell ref="A23:A25"/>
    <mergeCell ref="A26:A28"/>
    <mergeCell ref="A10:A13"/>
    <mergeCell ref="A14:A16"/>
    <mergeCell ref="A17:A19"/>
    <mergeCell ref="A20:A22"/>
    <mergeCell ref="A55:A57"/>
    <mergeCell ref="A58:A60"/>
    <mergeCell ref="A42:A45"/>
    <mergeCell ref="A46:A48"/>
    <mergeCell ref="A49:A51"/>
    <mergeCell ref="A52:A54"/>
    <mergeCell ref="A1:D1"/>
    <mergeCell ref="V10:V13"/>
    <mergeCell ref="V14:V16"/>
    <mergeCell ref="V17:V19"/>
    <mergeCell ref="V20:V22"/>
    <mergeCell ref="V23:V25"/>
    <mergeCell ref="V26:V28"/>
    <mergeCell ref="T8:V8"/>
    <mergeCell ref="X7:AH7"/>
    <mergeCell ref="AF8:AH8"/>
    <mergeCell ref="AH10:AH13"/>
    <mergeCell ref="AH14:AH16"/>
    <mergeCell ref="AH17:AH19"/>
    <mergeCell ref="AH20:AH22"/>
    <mergeCell ref="AH23:AH25"/>
    <mergeCell ref="AH26:AH28"/>
    <mergeCell ref="H30:I30"/>
    <mergeCell ref="J8:K8"/>
    <mergeCell ref="K10:K13"/>
    <mergeCell ref="K14:K16"/>
    <mergeCell ref="K17:K19"/>
    <mergeCell ref="K20:K22"/>
    <mergeCell ref="K23:K25"/>
    <mergeCell ref="K26:K28"/>
    <mergeCell ref="C39:J39"/>
    <mergeCell ref="J40:K40"/>
    <mergeCell ref="K42:K45"/>
    <mergeCell ref="K46:K48"/>
    <mergeCell ref="K49:K51"/>
    <mergeCell ref="K52:K54"/>
    <mergeCell ref="K55:K57"/>
    <mergeCell ref="K58:K60"/>
    <mergeCell ref="J61:K61"/>
    <mergeCell ref="J41:K41"/>
    <mergeCell ref="H62:I62"/>
    <mergeCell ref="X33:X34"/>
    <mergeCell ref="X35:X36"/>
    <mergeCell ref="X32:AF32"/>
    <mergeCell ref="M39:T39"/>
    <mergeCell ref="V42:V45"/>
    <mergeCell ref="V46:V48"/>
    <mergeCell ref="V49:V51"/>
    <mergeCell ref="V52:V54"/>
    <mergeCell ref="V55:V57"/>
    <mergeCell ref="V58:V60"/>
    <mergeCell ref="T40:V40"/>
    <mergeCell ref="X39:AH39"/>
    <mergeCell ref="AF40:AH40"/>
    <mergeCell ref="AH42:AH45"/>
    <mergeCell ref="AH46:AH48"/>
    <mergeCell ref="AH49:AH51"/>
    <mergeCell ref="AH52:AH54"/>
    <mergeCell ref="AH55:AH57"/>
    <mergeCell ref="AH58:AH60"/>
    <mergeCell ref="X65:X66"/>
    <mergeCell ref="X67:X68"/>
    <mergeCell ref="X64:AF64"/>
    <mergeCell ref="A6:AH6"/>
    <mergeCell ref="A38:AH38"/>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F53"/>
  <sheetViews>
    <sheetView workbookViewId="0" showGridLines="0" defaultGridColor="1"/>
  </sheetViews>
  <sheetFormatPr defaultColWidth="16.3333" defaultRowHeight="13.9" customHeight="1" outlineLevelRow="0" outlineLevelCol="0"/>
  <cols>
    <col min="1" max="1" width="44.1719" style="385" customWidth="1"/>
    <col min="2" max="2" width="70.5" style="385" customWidth="1"/>
    <col min="3" max="5" width="12" style="385" customWidth="1"/>
    <col min="6" max="6" width="13.8516" style="385" customWidth="1"/>
    <col min="7" max="16384" width="16.3516" style="385" customWidth="1"/>
  </cols>
  <sheetData>
    <row r="1" ht="22.55" customHeight="1">
      <c r="A1" t="s" s="44">
        <v>197</v>
      </c>
      <c r="B1" s="68"/>
      <c r="C1" s="91"/>
      <c r="D1" s="91"/>
      <c r="E1" s="91"/>
      <c r="F1" s="91"/>
    </row>
    <row r="2" ht="14.7" customHeight="1">
      <c r="A2" t="s" s="93">
        <v>108</v>
      </c>
      <c r="B2" s="68"/>
      <c r="C2" s="91"/>
      <c r="D2" s="91"/>
      <c r="E2" s="91"/>
      <c r="F2" s="91"/>
    </row>
    <row r="3" ht="19.55" customHeight="1">
      <c r="A3" t="s" s="45">
        <v>109</v>
      </c>
      <c r="B3" s="95"/>
      <c r="C3" s="91"/>
      <c r="D3" s="91"/>
      <c r="E3" s="91"/>
      <c r="F3" s="91"/>
    </row>
    <row r="4" ht="13.55" customHeight="1">
      <c r="A4" t="s" s="96">
        <v>35</v>
      </c>
      <c r="B4" s="71"/>
      <c r="C4" s="99"/>
      <c r="D4" s="99"/>
      <c r="E4" s="99"/>
      <c r="F4" s="99"/>
    </row>
    <row r="5" ht="13.55" customHeight="1">
      <c r="A5" t="s" s="101">
        <v>198</v>
      </c>
      <c r="B5" s="306"/>
      <c r="C5" s="386"/>
      <c r="D5" s="99"/>
      <c r="E5" s="99"/>
      <c r="F5" s="99"/>
    </row>
    <row r="6" ht="16.1" customHeight="1">
      <c r="A6" t="s" s="387">
        <v>199</v>
      </c>
      <c r="B6" s="104"/>
      <c r="C6" s="104"/>
      <c r="D6" s="104"/>
      <c r="E6" s="104"/>
      <c r="F6" s="71"/>
    </row>
    <row r="7" ht="23.05" customHeight="1">
      <c r="A7" t="s" s="126">
        <v>121</v>
      </c>
      <c r="B7" s="71"/>
      <c r="C7" s="360"/>
      <c r="D7" s="103"/>
      <c r="E7" s="103"/>
      <c r="F7" s="388"/>
    </row>
    <row r="8" ht="14.05" customHeight="1">
      <c r="A8" t="s" s="70">
        <v>113</v>
      </c>
      <c r="B8" s="72"/>
      <c r="C8" t="s" s="389">
        <v>200</v>
      </c>
      <c r="D8" s="331"/>
      <c r="E8" t="s" s="62">
        <v>122</v>
      </c>
      <c r="F8" s="390"/>
    </row>
    <row r="9" ht="39.55" customHeight="1">
      <c r="A9" s="70"/>
      <c r="B9" s="72"/>
      <c r="C9" t="s" s="391">
        <v>201</v>
      </c>
      <c r="D9" t="s" s="392">
        <v>202</v>
      </c>
      <c r="E9" t="s" s="73">
        <v>100</v>
      </c>
      <c r="F9" t="s" s="74">
        <v>123</v>
      </c>
    </row>
    <row r="10" ht="13.55" customHeight="1">
      <c r="A10" t="s" s="138">
        <v>124</v>
      </c>
      <c r="B10" t="s" s="139">
        <v>125</v>
      </c>
      <c r="C10" s="140">
        <f>MEDIAN('5a. Assessment archetype A1 ('!D9:F9,'5a. Assessment archetype A1 ('!H9:I9,'5a. Assessment archetype A1 ('!K9:L9,'5a. Assessment archetype A1 ('!N9:O9,'5a. Assessment archetype A1 ('!Q9:R9,'5a. Assessment archetype A1 ('!T9:W9,'5a. Assessment archetype A1 ('!Y9:AB9,'5b. Assessment archetype A2 ('!D9:F9,'5b. Assessment archetype A2 ('!H9:J9,'5b. Assessment archetype A2 ('!L9:M9,'5b. Assessment archetype A2 ('!O9:P9,'5b. Assessment archetype A2 ('!R9:S9,'5b. Assessment archetype A2 ('!U9:V9,'5b. Assessment archetype A2 ('!X9,'5c. Assessment archetype A3 ('!D9:E9,'5c. Assessment archetype A3 ('!G9:I9,'5c. Assessment archetype A3 ('!K9:M9,'5c. Assessment archetype A3 ('!O9:P9,'5c. Assessment archetype A3 ('!R9:S9,'5c. Assessment archetype A3 ('!U9:W9,'5c. Assessment archetype A3 ('!Y9:Z9,'5d. Assessment archetype A4 ('!D9:E9,'5d. Assessment archetype A4 ('!G9:I9,'5d. Assessment archetype A4 ('!K9:L9,'5d. Assessment archetype A4 ('!N9,'5d. Assessment archetype A4 ('!P9,'5d. Assessment archetype A4 ('!R9,'5d. Assessment archetype A4 ('!T9)</f>
        <v>3</v>
      </c>
      <c r="D10" s="393">
        <f>MEDIAN('5a. Assessment archetype A1 ('!D9:F12,'5a. Assessment archetype A1 ('!H9:I12,'5a. Assessment archetype A1 ('!K9:L12,'5a. Assessment archetype A1 ('!N9:O12,'5a. Assessment archetype A1 ('!Q9:R12,'5a. Assessment archetype A1 ('!T9:W12,'5a. Assessment archetype A1 ('!Y9:AB12,'5b. Assessment archetype A2 ('!D9:F12,'5b. Assessment archetype A2 ('!H9:J12,'5b. Assessment archetype A2 ('!L9:M12,'5b. Assessment archetype A2 ('!O9:P12,'5b. Assessment archetype A2 ('!R9:S12,'5b. Assessment archetype A2 ('!U9:V12,'5b. Assessment archetype A2 ('!X9:X12,'5c. Assessment archetype A3 ('!D9:E12,'5c. Assessment archetype A3 ('!G9:I12,,'5c. Assessment archetype A3 ('!O9:P12,'5c. Assessment archetype A3 ('!R9:S12,'5c. Assessment archetype A3 ('!U9:W12,'5c. Assessment archetype A3 ('!Y9:Z12,'5d. Assessment archetype A4 ('!D9:E12,'5d. Assessment archetype A4 ('!G9:I12,'5d. Assessment archetype A4 ('!K9:L12,'5d. Assessment archetype A4 ('!N9:N12,'5d. Assessment archetype A4 ('!P9:P12,'5d. Assessment archetype A4 ('!R9:R12,'5d. Assessment archetype A4 ('!T9:T12)</f>
        <v>3</v>
      </c>
      <c r="E10" s="145">
        <f>'4a. Synthesis SCORES (all arc'!N9</f>
        <v>188</v>
      </c>
      <c r="F10" s="394">
        <f>(SUM(E10:E13)*100/$E$29)</f>
        <v>29.0186125211506</v>
      </c>
    </row>
    <row r="11" ht="13.55" customHeight="1">
      <c r="A11" s="152"/>
      <c r="B11" t="s" s="139">
        <v>126</v>
      </c>
      <c r="C11" s="140">
        <f>MEDIAN('5a. Assessment archetype A1 ('!D10:F10,'5a. Assessment archetype A1 ('!H10:I10,'5a. Assessment archetype A1 ('!K10:L10,'5a. Assessment archetype A1 ('!N10:O10,'5a. Assessment archetype A1 ('!Q10:R10,'5a. Assessment archetype A1 ('!T10:W10,'5a. Assessment archetype A1 ('!Y10:AB10,'5b. Assessment archetype A2 ('!D10:F10,'5b. Assessment archetype A2 ('!H10:J10,'5b. Assessment archetype A2 ('!L10:M10,'5b. Assessment archetype A2 ('!O10:P10,'5b. Assessment archetype A2 ('!R10:S10,'5b. Assessment archetype A2 ('!U10:V10,'5b. Assessment archetype A2 ('!X10,'5c. Assessment archetype A3 ('!D10:E10,'5c. Assessment archetype A3 ('!G10:I10,'5c. Assessment archetype A3 ('!K10:M10,'5c. Assessment archetype A3 ('!O10:P10,'5c. Assessment archetype A3 ('!R10:S10,'5c. Assessment archetype A3 ('!U10:W10,'5c. Assessment archetype A3 ('!Y10:Z10,'5d. Assessment archetype A4 ('!D10:E10,'5d. Assessment archetype A4 ('!G10:I10,'5d. Assessment archetype A4 ('!K10:L10,'5d. Assessment archetype A4 ('!N10,'5d. Assessment archetype A4 ('!P10,'5d. Assessment archetype A4 ('!R10,'5d. Assessment archetype A4 ('!T10)</f>
        <v>3</v>
      </c>
      <c r="D11" s="189"/>
      <c r="E11" s="145">
        <f>'4a. Synthesis SCORES (all arc'!N10</f>
        <v>171</v>
      </c>
      <c r="F11" s="153"/>
    </row>
    <row r="12" ht="13.55" customHeight="1">
      <c r="A12" s="152"/>
      <c r="B12" t="s" s="139">
        <v>127</v>
      </c>
      <c r="C12" s="140">
        <f>MEDIAN('5a. Assessment archetype A1 ('!D11:F11,'5a. Assessment archetype A1 ('!H11:I11,'5a. Assessment archetype A1 ('!K11:L11,'5a. Assessment archetype A1 ('!N11:O11,'5a. Assessment archetype A1 ('!Q11:R11,'5a. Assessment archetype A1 ('!T11:W11,'5a. Assessment archetype A1 ('!Y11:AB11,'5b. Assessment archetype A2 ('!D11:F11,'5b. Assessment archetype A2 ('!H11:J11,'5b. Assessment archetype A2 ('!L11:M11,'5b. Assessment archetype A2 ('!O11:P11,'5b. Assessment archetype A2 ('!R11:S11,'5b. Assessment archetype A2 ('!U11:V11,'5b. Assessment archetype A2 ('!X11,'5c. Assessment archetype A3 ('!D11:E11,'5c. Assessment archetype A3 ('!G11:I11,'5c. Assessment archetype A3 ('!K11:M11,'5c. Assessment archetype A3 ('!O11:P11,'5c. Assessment archetype A3 ('!R11:S11,'5c. Assessment archetype A3 ('!U11:W11,'5c. Assessment archetype A3 ('!Y11:Z11,'5d. Assessment archetype A4 ('!D11:E11,'5d. Assessment archetype A4 ('!G11:I11,'5d. Assessment archetype A4 ('!K11:L11,'5d. Assessment archetype A4 ('!N11,'5d. Assessment archetype A4 ('!P11,'5d. Assessment archetype A4 ('!R11,'5d. Assessment archetype A4 ('!T11)</f>
        <v>3</v>
      </c>
      <c r="D12" s="189"/>
      <c r="E12" s="145">
        <f>'4a. Synthesis SCORES (all arc'!N11</f>
        <v>179</v>
      </c>
      <c r="F12" s="153"/>
    </row>
    <row r="13" ht="26.55" customHeight="1">
      <c r="A13" s="156"/>
      <c r="B13" t="s" s="139">
        <v>128</v>
      </c>
      <c r="C13" s="140">
        <f>MEDIAN('5a. Assessment archetype A1 ('!D12:F12,'5a. Assessment archetype A1 ('!H12:I12,'5a. Assessment archetype A1 ('!K12:L12,'5a. Assessment archetype A1 ('!N12:O12,'5a. Assessment archetype A1 ('!Q12:R12,'5a. Assessment archetype A1 ('!T12:W12,'5a. Assessment archetype A1 ('!Y12:AB12,'5b. Assessment archetype A2 ('!D12:F12,'5b. Assessment archetype A2 ('!H12:J12,'5b. Assessment archetype A2 ('!L12:M12,'5b. Assessment archetype A2 ('!O12:P12,'5b. Assessment archetype A2 ('!R12:S12,'5b. Assessment archetype A2 ('!U12:V12,'5b. Assessment archetype A2 ('!X12,'5c. Assessment archetype A3 ('!D12:E12,'5c. Assessment archetype A3 ('!G12:I12,'5c. Assessment archetype A3 ('!K12:M12,'5c. Assessment archetype A3 ('!O12:P12,'5c. Assessment archetype A3 ('!R12:S12,'5c. Assessment archetype A3 ('!U12:W12,'5c. Assessment archetype A3 ('!Y12:Z12,'5d. Assessment archetype A4 ('!D12:E12,'5d. Assessment archetype A4 ('!G12:I12,'5d. Assessment archetype A4 ('!K12:L12,'5d. Assessment archetype A4 ('!N12,'5d. Assessment archetype A4 ('!P12,'5d. Assessment archetype A4 ('!R12,'5d. Assessment archetype A4 ('!T12)</f>
        <v>3</v>
      </c>
      <c r="D13" s="190"/>
      <c r="E13" s="145">
        <f>'4a. Synthesis SCORES (all arc'!N12</f>
        <v>148</v>
      </c>
      <c r="F13" s="157"/>
    </row>
    <row r="14" ht="26.55" customHeight="1">
      <c r="A14" t="s" s="160">
        <v>129</v>
      </c>
      <c r="B14" t="s" s="161">
        <v>130</v>
      </c>
      <c r="C14" s="162">
        <f>MEDIAN('5a. Assessment archetype A1 ('!D13:F13,'5a. Assessment archetype A1 ('!H13:I13,'5a. Assessment archetype A1 ('!K13:L13,'5a. Assessment archetype A1 ('!N13:O13,'5a. Assessment archetype A1 ('!Q13:R13,'5a. Assessment archetype A1 ('!T13:W13,'5a. Assessment archetype A1 ('!Y13:AB13,'5b. Assessment archetype A2 ('!D13:F13,'5b. Assessment archetype A2 ('!H13:J13,'5b. Assessment archetype A2 ('!L13:M13,'5b. Assessment archetype A2 ('!O13:P13,'5b. Assessment archetype A2 ('!R13:S13,'5b. Assessment archetype A2 ('!U13:V13,'5b. Assessment archetype A2 ('!X13,'5c. Assessment archetype A3 ('!D13:E13,'5c. Assessment archetype A3 ('!G13:I13,'5c. Assessment archetype A3 ('!K13:M13,'5c. Assessment archetype A3 ('!O13:P13,'5c. Assessment archetype A3 ('!R13:S13,'5c. Assessment archetype A3 ('!U13:W13,'5c. Assessment archetype A3 ('!Y13:Z13,'5d. Assessment archetype A4 ('!D13:E13,'5d. Assessment archetype A4 ('!G13:I13,'5d. Assessment archetype A4 ('!K13:L13,'5d. Assessment archetype A4 ('!N13,'5d. Assessment archetype A4 ('!P13,'5d. Assessment archetype A4 ('!R13,'5d. Assessment archetype A4 ('!T13)</f>
        <v>2</v>
      </c>
      <c r="D14" s="395">
        <f>MEDIAN('5a. Assessment archetype A1 ('!D13:F15,'5a. Assessment archetype A1 ('!H13:I15,'5a. Assessment archetype A1 ('!K13:L15,'5a. Assessment archetype A1 ('!N13:O15,'5a. Assessment archetype A1 ('!Q13:R15,'5a. Assessment archetype A1 ('!T13:W15,'5a. Assessment archetype A1 ('!Y13:AB15,'5b. Assessment archetype A2 ('!D13:F15,'5b. Assessment archetype A2 ('!H13:J15,'5b. Assessment archetype A2 ('!L13:M15,'5b. Assessment archetype A2 ('!O13:P15,'5b. Assessment archetype A2 ('!R13:S15,'5b. Assessment archetype A2 ('!U13:V15,'5b. Assessment archetype A2 ('!X13:X15,'5c. Assessment archetype A3 ('!D13:E15,'5c. Assessment archetype A3 ('!G13:I15,'5c. Assessment archetype A3 ('!K13:M15,'5c. Assessment archetype A3 ('!O13:P15,'5c. Assessment archetype A3 ('!R13:S15,'5c. Assessment archetype A3 ('!U13:W15,'5c. Assessment archetype A3 ('!Y13:Z15,'5d. Assessment archetype A4 ('!D13:E15,'5d. Assessment archetype A4 ('!G13:I15,'5d. Assessment archetype A4 ('!K13:L15,'5d. Assessment archetype A4 ('!N13:N15,'5d. Assessment archetype A4 ('!P13:P15,'5d. Assessment archetype A4 ('!R13:R15,'5d. Assessment archetype A4 ('!T13:T15)</f>
        <v>2</v>
      </c>
      <c r="E14" s="167">
        <f>'4a. Synthesis SCORES (all arc'!N13</f>
        <v>133</v>
      </c>
      <c r="F14" s="396">
        <f>(SUM(E14:E16)*100/$E$29)</f>
        <v>15.8629441624365</v>
      </c>
    </row>
    <row r="15" ht="13.55" customHeight="1">
      <c r="A15" s="152"/>
      <c r="B15" t="s" s="161">
        <v>131</v>
      </c>
      <c r="C15" s="162">
        <f>MEDIAN('5a. Assessment archetype A1 ('!D14:F14,'5a. Assessment archetype A1 ('!H14:I14,'5a. Assessment archetype A1 ('!K14:L14,'5a. Assessment archetype A1 ('!N14:O14,'5a. Assessment archetype A1 ('!Q14:R14,'5a. Assessment archetype A1 ('!T14:W14,'5a. Assessment archetype A1 ('!Y14:AB14,'5b. Assessment archetype A2 ('!D14:F14,'5b. Assessment archetype A2 ('!H14:J14,'5b. Assessment archetype A2 ('!L14:M14,'5b. Assessment archetype A2 ('!O14:P14,'5b. Assessment archetype A2 ('!R14:S14,'5b. Assessment archetype A2 ('!U14:V14,'5b. Assessment archetype A2 ('!X14,'5c. Assessment archetype A3 ('!D14:E14,'5c. Assessment archetype A3 ('!G14:I14,'5c. Assessment archetype A3 ('!K14:M14,'5c. Assessment archetype A3 ('!O14:P14,'5c. Assessment archetype A3 ('!R14:S14,'5c. Assessment archetype A3 ('!U14:W14,'5c. Assessment archetype A3 ('!Y14:Z14,'5d. Assessment archetype A4 ('!D14:E14,'5d. Assessment archetype A4 ('!G14:I14,'5d. Assessment archetype A4 ('!K14:L14,'5d. Assessment archetype A4 ('!N14,'5d. Assessment archetype A4 ('!P14,'5d. Assessment archetype A4 ('!R14,'5d. Assessment archetype A4 ('!T14)</f>
        <v>2</v>
      </c>
      <c r="D15" s="189"/>
      <c r="E15" s="167">
        <f>'4a. Synthesis SCORES (all arc'!N14</f>
        <v>95</v>
      </c>
      <c r="F15" s="153"/>
    </row>
    <row r="16" ht="26.55" customHeight="1">
      <c r="A16" s="156"/>
      <c r="B16" t="s" s="161">
        <v>132</v>
      </c>
      <c r="C16" s="162">
        <f>MEDIAN('5a. Assessment archetype A1 ('!D15:F15,'5a. Assessment archetype A1 ('!H15:I15,'5a. Assessment archetype A1 ('!K15:L15,'5a. Assessment archetype A1 ('!N15:O15,'5a. Assessment archetype A1 ('!Q15:R15,'5a. Assessment archetype A1 ('!T15:W15,'5a. Assessment archetype A1 ('!Y15:AB15,'5b. Assessment archetype A2 ('!D15:F15,'5b. Assessment archetype A2 ('!H15:J15,'5b. Assessment archetype A2 ('!L15:M15,'5b. Assessment archetype A2 ('!O15:P15,'5b. Assessment archetype A2 ('!R15:S15,'5b. Assessment archetype A2 ('!U15:V15,'5b. Assessment archetype A2 ('!X15,'5c. Assessment archetype A3 ('!D15:E15,'5c. Assessment archetype A3 ('!G15:I15,'5c. Assessment archetype A3 ('!K15:M15,'5c. Assessment archetype A3 ('!O15:P15,'5c. Assessment archetype A3 ('!R15:S15,'5c. Assessment archetype A3 ('!U15:W15,'5c. Assessment archetype A3 ('!Y15:Z15,'5d. Assessment archetype A4 ('!D15:E15,'5d. Assessment archetype A4 ('!G15:I15,'5d. Assessment archetype A4 ('!K15:L15,'5d. Assessment archetype A4 ('!N15,'5d. Assessment archetype A4 ('!P15,'5d. Assessment archetype A4 ('!R15,'5d. Assessment archetype A4 ('!T15)</f>
        <v>2</v>
      </c>
      <c r="D16" s="190"/>
      <c r="E16" s="167">
        <f>'4a. Synthesis SCORES (all arc'!N15</f>
        <v>147</v>
      </c>
      <c r="F16" s="157"/>
    </row>
    <row r="17" ht="13.55" customHeight="1">
      <c r="A17" t="s" s="174">
        <v>134</v>
      </c>
      <c r="B17" t="s" s="175">
        <v>135</v>
      </c>
      <c r="C17" s="176">
        <f>MEDIAN('5a. Assessment archetype A1 ('!D16:F16,'5a. Assessment archetype A1 ('!H16:I16,'5a. Assessment archetype A1 ('!K16:L16,'5a. Assessment archetype A1 ('!N16:O16,'5a. Assessment archetype A1 ('!Q16:R16,'5a. Assessment archetype A1 ('!T16:W16,'5a. Assessment archetype A1 ('!Y16:AB16,'5b. Assessment archetype A2 ('!D16:F16,'5b. Assessment archetype A2 ('!H16:J16,'5b. Assessment archetype A2 ('!L16:M16,'5b. Assessment archetype A2 ('!O16:P16,'5b. Assessment archetype A2 ('!R16:S16,'5b. Assessment archetype A2 ('!U16:V16,'5b. Assessment archetype A2 ('!X16,'5c. Assessment archetype A3 ('!D16:E16,'5c. Assessment archetype A3 ('!G16:I16,'5c. Assessment archetype A3 ('!K16:M16,'5c. Assessment archetype A3 ('!O16:P16,'5c. Assessment archetype A3 ('!R16:S16,'5c. Assessment archetype A3 ('!U16:W16,'5c. Assessment archetype A3 ('!Y16:Z16,'5d. Assessment archetype A4 ('!D16:E16,'5d. Assessment archetype A4 ('!G16:I16,'5d. Assessment archetype A4 ('!K16:L16,'5d. Assessment archetype A4 ('!N16,'5d. Assessment archetype A4 ('!P16,'5d. Assessment archetype A4 ('!R16,'5d. Assessment archetype A4 ('!T16)</f>
        <v>2</v>
      </c>
      <c r="D17" s="397">
        <f>MEDIAN('5a. Assessment archetype A1 ('!D16:F18,'5a. Assessment archetype A1 ('!H16:I18,'5a. Assessment archetype A1 ('!K16:L18,'5a. Assessment archetype A1 ('!N16:O18,'5a. Assessment archetype A1 ('!Q16:R18,'5a. Assessment archetype A1 ('!T16:W18,'5a. Assessment archetype A1 ('!Y16:AB18,'5b. Assessment archetype A2 ('!D16:F18,'5b. Assessment archetype A2 ('!H16:J18,'5b. Assessment archetype A2 ('!L16:M18,'5b. Assessment archetype A2 ('!O16:P18,'5b. Assessment archetype A2 ('!R16:S18,'5b. Assessment archetype A2 ('!U16:V18,'5b. Assessment archetype A2 ('!X16:X18,'5c. Assessment archetype A3 ('!D16:E18,'5c. Assessment archetype A3 ('!G16:I18,'5c. Assessment archetype A3 ('!K16:M18,'5c. Assessment archetype A3 ('!O16:P18,'5c. Assessment archetype A3 ('!R16:S18,'5c. Assessment archetype A3 ('!U16:W18,'5c. Assessment archetype A3 ('!Y16:Z18,'5d. Assessment archetype A4 ('!D16:E18,'5d. Assessment archetype A4 ('!G16:I18,'5d. Assessment archetype A4 ('!K16:L18,'5d. Assessment archetype A4 ('!N16:N18,'5d. Assessment archetype A4 ('!P16:P18,'5d. Assessment archetype A4 ('!R16:R18,'5d. Assessment archetype A4 ('!T16:T18)</f>
        <v>2</v>
      </c>
      <c r="E17" s="181">
        <f>'4a. Synthesis SCORES (all arc'!N16</f>
        <v>136</v>
      </c>
      <c r="F17" s="398">
        <f>(SUM(E17:E19)*100/$E$29)</f>
        <v>15.4822335025381</v>
      </c>
    </row>
    <row r="18" ht="26.55" customHeight="1">
      <c r="A18" s="152"/>
      <c r="B18" t="s" s="175">
        <v>136</v>
      </c>
      <c r="C18" s="176">
        <f>MEDIAN('5a. Assessment archetype A1 ('!D17:F17,'5a. Assessment archetype A1 ('!H17:I17,'5a. Assessment archetype A1 ('!K17:L17,'5a. Assessment archetype A1 ('!N17:O17,'5a. Assessment archetype A1 ('!Q17:R17,'5a. Assessment archetype A1 ('!T17:W17,'5a. Assessment archetype A1 ('!Y17:AB17,'5b. Assessment archetype A2 ('!D17:F17,'5b. Assessment archetype A2 ('!H17:J17,'5b. Assessment archetype A2 ('!L17:M17,'5b. Assessment archetype A2 ('!O17:P17,'5b. Assessment archetype A2 ('!R17:S17,'5b. Assessment archetype A2 ('!U17:V17,'5b. Assessment archetype A2 ('!X17,'5c. Assessment archetype A3 ('!D17:E17,'5c. Assessment archetype A3 ('!G17:I17,'5c. Assessment archetype A3 ('!K17:M17,'5c. Assessment archetype A3 ('!O17:P17,'5c. Assessment archetype A3 ('!R17:S17,'5c. Assessment archetype A3 ('!U17:W17,'5c. Assessment archetype A3 ('!Y17:Z17,'5d. Assessment archetype A4 ('!D17:E17,'5d. Assessment archetype A4 ('!G17:I17,'5d. Assessment archetype A4 ('!K17:L17,'5d. Assessment archetype A4 ('!N17,'5d. Assessment archetype A4 ('!P17,'5d. Assessment archetype A4 ('!R17,'5d. Assessment archetype A4 ('!T17)</f>
        <v>2</v>
      </c>
      <c r="D18" s="189"/>
      <c r="E18" s="181">
        <f>'4a. Synthesis SCORES (all arc'!N17</f>
        <v>106</v>
      </c>
      <c r="F18" s="153"/>
    </row>
    <row r="19" ht="26.55" customHeight="1">
      <c r="A19" s="156"/>
      <c r="B19" t="s" s="175">
        <v>137</v>
      </c>
      <c r="C19" s="176">
        <f>MEDIAN('5a. Assessment archetype A1 ('!D18:F18,'5a. Assessment archetype A1 ('!H18:I18,'5a. Assessment archetype A1 ('!K18:L18,'5a. Assessment archetype A1 ('!N18:O18,'5a. Assessment archetype A1 ('!Q18:R18,'5a. Assessment archetype A1 ('!T18:W18,'5a. Assessment archetype A1 ('!Y18:AB18,'5b. Assessment archetype A2 ('!D18:F18,'5b. Assessment archetype A2 ('!H18:J18,'5b. Assessment archetype A2 ('!L18:M18,'5b. Assessment archetype A2 ('!O18:P18,'5b. Assessment archetype A2 ('!R18:S18,'5b. Assessment archetype A2 ('!U18:V18,'5b. Assessment archetype A2 ('!X18,'5c. Assessment archetype A3 ('!D18:E18,'5c. Assessment archetype A3 ('!G18:I18,'5c. Assessment archetype A3 ('!K18:M18,'5c. Assessment archetype A3 ('!O18:P18,'5c. Assessment archetype A3 ('!R18:S18,'5c. Assessment archetype A3 ('!U18:W18,'5c. Assessment archetype A3 ('!Y18:Z18,'5d. Assessment archetype A4 ('!D18:E18,'5d. Assessment archetype A4 ('!G18:I18,'5d. Assessment archetype A4 ('!K18:L18,'5d. Assessment archetype A4 ('!N18,'5d. Assessment archetype A4 ('!P18,'5d. Assessment archetype A4 ('!R18,'5d. Assessment archetype A4 ('!T18)</f>
        <v>2</v>
      </c>
      <c r="D19" s="190"/>
      <c r="E19" s="181">
        <f>'4a. Synthesis SCORES (all arc'!N18</f>
        <v>124</v>
      </c>
      <c r="F19" s="157"/>
    </row>
    <row r="20" ht="39.55" customHeight="1">
      <c r="A20" t="s" s="191">
        <v>138</v>
      </c>
      <c r="B20" t="s" s="192">
        <v>139</v>
      </c>
      <c r="C20" s="193">
        <f>MEDIAN('5a. Assessment archetype A1 ('!D19:F19,'5a. Assessment archetype A1 ('!H19:I19,'5a. Assessment archetype A1 ('!K19:L19,'5a. Assessment archetype A1 ('!N19:O19,'5a. Assessment archetype A1 ('!Q19:R19,'5a. Assessment archetype A1 ('!T19:W19,'5a. Assessment archetype A1 ('!Y19:AB19,'5b. Assessment archetype A2 ('!D19:F19,'5b. Assessment archetype A2 ('!H19:J19,'5b. Assessment archetype A2 ('!L19:M19,'5b. Assessment archetype A2 ('!O19:P19,'5b. Assessment archetype A2 ('!R19:S19,'5b. Assessment archetype A2 ('!U19:V19,'5b. Assessment archetype A2 ('!X19,'5c. Assessment archetype A3 ('!D19:E19,'5c. Assessment archetype A3 ('!G19:I19,'5c. Assessment archetype A3 ('!K19:M19,'5c. Assessment archetype A3 ('!O19:P19,'5c. Assessment archetype A3 ('!R19:S19,'5c. Assessment archetype A3 ('!U19:W19,'5c. Assessment archetype A3 ('!Y19:Z19,'5d. Assessment archetype A4 ('!D19:E19,'5d. Assessment archetype A4 ('!G19:I19,'5d. Assessment archetype A4 ('!K19:L19,'5d. Assessment archetype A4 ('!N19,'5d. Assessment archetype A4 ('!P19,'5d. Assessment archetype A4 ('!R19,'5d. Assessment archetype A4 ('!T19)</f>
        <v>2</v>
      </c>
      <c r="D20" s="399">
        <f>MEDIAN('5a. Assessment archetype A1 ('!D19:F21,'5a. Assessment archetype A1 ('!H19:I21,'5a. Assessment archetype A1 ('!K19:L21,'5a. Assessment archetype A1 ('!N19:O21,'5a. Assessment archetype A1 ('!Q19:R21,'5a. Assessment archetype A1 ('!T19:W21,'5a. Assessment archetype A1 ('!Y19:AB21,'5b. Assessment archetype A2 ('!D19:F21,'5b. Assessment archetype A2 ('!H19:J21,'5b. Assessment archetype A2 ('!L19:M21,'5b. Assessment archetype A2 ('!O19:P21,'5b. Assessment archetype A2 ('!R19:S21,'5b. Assessment archetype A2 ('!U19:V21,'5b. Assessment archetype A2 ('!X19:X21,'5c. Assessment archetype A3 ('!D19:E21,'5c. Assessment archetype A3 ('!G19:I21,'5c. Assessment archetype A3 ('!K19:M21,'5c. Assessment archetype A3 ('!O19:P21,'5c. Assessment archetype A3 ('!R19:S21,'5c. Assessment archetype A3 ('!U19:W21,'5c. Assessment archetype A3 ('!Y19:Z21,'5d. Assessment archetype A4 ('!D19:E21,'5d. Assessment archetype A4 ('!G19:I21,'5d. Assessment archetype A4 ('!K19:L21,'5d. Assessment archetype A4 ('!N19:N21,'5d. Assessment archetype A4 ('!P19:P21,'5d. Assessment archetype A4 ('!R19:R21,'5d. Assessment archetype A4 ('!T19:T21)</f>
        <v>2</v>
      </c>
      <c r="E20" s="198">
        <f>'4a. Synthesis SCORES (all arc'!N19</f>
        <v>143</v>
      </c>
      <c r="F20" s="400">
        <f>(SUM(E20:E22)*100/$E$29)</f>
        <v>14.9746192893401</v>
      </c>
    </row>
    <row r="21" ht="26.55" customHeight="1">
      <c r="A21" s="152"/>
      <c r="B21" t="s" s="192">
        <v>140</v>
      </c>
      <c r="C21" s="193">
        <f>MEDIAN('5a. Assessment archetype A1 ('!D20:F20,'5a. Assessment archetype A1 ('!H20:I20,'5a. Assessment archetype A1 ('!K20:L20,'5a. Assessment archetype A1 ('!N20:O20,'5a. Assessment archetype A1 ('!Q20:R20,'5a. Assessment archetype A1 ('!T20:W20,'5a. Assessment archetype A1 ('!Y20:AB20,'5b. Assessment archetype A2 ('!D20:F20,'5b. Assessment archetype A2 ('!H20:J20,'5b. Assessment archetype A2 ('!L20:M20,'5b. Assessment archetype A2 ('!O20:P20,'5b. Assessment archetype A2 ('!R20:S20,'5b. Assessment archetype A2 ('!U20:V20,'5b. Assessment archetype A2 ('!X20,'5c. Assessment archetype A3 ('!D20:E20,'5c. Assessment archetype A3 ('!G20:I20,'5c. Assessment archetype A3 ('!K20:M20,'5c. Assessment archetype A3 ('!O20:P20,'5c. Assessment archetype A3 ('!R20:S20,'5c. Assessment archetype A3 ('!U20:W20,'5c. Assessment archetype A3 ('!Y20:Z20,'5d. Assessment archetype A4 ('!D20:E20,'5d. Assessment archetype A4 ('!G20:I20,'5d. Assessment archetype A4 ('!K20:L20,'5d. Assessment archetype A4 ('!N20,'5d. Assessment archetype A4 ('!P20,'5d. Assessment archetype A4 ('!R20,'5d. Assessment archetype A4 ('!T20)</f>
        <v>2</v>
      </c>
      <c r="D21" s="189"/>
      <c r="E21" s="198">
        <f>'4a. Synthesis SCORES (all arc'!N20</f>
        <v>115</v>
      </c>
      <c r="F21" s="153"/>
    </row>
    <row r="22" ht="26.55" customHeight="1">
      <c r="A22" s="156"/>
      <c r="B22" t="s" s="192">
        <v>142</v>
      </c>
      <c r="C22" s="193">
        <f>MEDIAN('5a. Assessment archetype A1 ('!D21:F21,'5a. Assessment archetype A1 ('!H21:I21,'5a. Assessment archetype A1 ('!K21:L21,'5a. Assessment archetype A1 ('!N21:O21,'5a. Assessment archetype A1 ('!Q21:R21,'5a. Assessment archetype A1 ('!T21:W21,'5a. Assessment archetype A1 ('!Y21:AB21,'5b. Assessment archetype A2 ('!D21:F21,'5b. Assessment archetype A2 ('!H21:J21,'5b. Assessment archetype A2 ('!L21:M21,'5b. Assessment archetype A2 ('!O21:P21,'5b. Assessment archetype A2 ('!R21:S21,'5b. Assessment archetype A2 ('!U21:V21,'5b. Assessment archetype A2 ('!X21,'5c. Assessment archetype A3 ('!D21:E21,'5c. Assessment archetype A3 ('!G21:I21,'5c. Assessment archetype A3 ('!K21:M21,'5c. Assessment archetype A3 ('!O21:P21,'5c. Assessment archetype A3 ('!R21:S21,'5c. Assessment archetype A3 ('!U21:W21,'5c. Assessment archetype A3 ('!Y21:Z21,'5d. Assessment archetype A4 ('!D21:E21,'5d. Assessment archetype A4 ('!G21:I21,'5d. Assessment archetype A4 ('!K21:L21,'5d. Assessment archetype A4 ('!N21,'5d. Assessment archetype A4 ('!P21,'5d. Assessment archetype A4 ('!R21,'5d. Assessment archetype A4 ('!T21)</f>
        <v>2</v>
      </c>
      <c r="D22" s="190"/>
      <c r="E22" s="198">
        <f>'4a. Synthesis SCORES (all arc'!N21</f>
        <v>96</v>
      </c>
      <c r="F22" s="157"/>
    </row>
    <row r="23" ht="13.55" customHeight="1">
      <c r="A23" t="s" s="207">
        <v>144</v>
      </c>
      <c r="B23" t="s" s="208">
        <v>145</v>
      </c>
      <c r="C23" s="209">
        <f>MEDIAN('5a. Assessment archetype A1 ('!D22:F22,'5a. Assessment archetype A1 ('!H22:I22,'5a. Assessment archetype A1 ('!K22:L22,'5a. Assessment archetype A1 ('!N22:O22,'5a. Assessment archetype A1 ('!Q22:R22,'5a. Assessment archetype A1 ('!T22:W22,'5a. Assessment archetype A1 ('!Y22:AB22,'5b. Assessment archetype A2 ('!D22:F22,'5b. Assessment archetype A2 ('!H22:J22,'5b. Assessment archetype A2 ('!L22:M22,'5b. Assessment archetype A2 ('!O22:P22,'5b. Assessment archetype A2 ('!R22:S22,'5b. Assessment archetype A2 ('!U22:V22,'5b. Assessment archetype A2 ('!X22,'5c. Assessment archetype A3 ('!D22:E22,'5c. Assessment archetype A3 ('!G22:I22,'5c. Assessment archetype A3 ('!K22:M22,'5c. Assessment archetype A3 ('!O22:P22,'5c. Assessment archetype A3 ('!R22:S22,'5c. Assessment archetype A3 ('!U22:W22,'5c. Assessment archetype A3 ('!Y22:Z22,'5d. Assessment archetype A4 ('!D22:E22,'5d. Assessment archetype A4 ('!G22:I22,'5d. Assessment archetype A4 ('!K22:L22,'5d. Assessment archetype A4 ('!N22,'5d. Assessment archetype A4 ('!P22,'5d. Assessment archetype A4 ('!R22,'5d. Assessment archetype A4 ('!T22)</f>
        <v>1</v>
      </c>
      <c r="D23" s="401">
        <f>MEDIAN('5a. Assessment archetype A1 ('!D22:F24,'5a. Assessment archetype A1 ('!H22:I24,'5a. Assessment archetype A1 ('!K22:L24,'5a. Assessment archetype A1 ('!N22:O24,'5a. Assessment archetype A1 ('!Q22:R24,'5a. Assessment archetype A1 ('!T22:W24,'5a. Assessment archetype A1 ('!Y22:AB24,'5b. Assessment archetype A2 ('!D22:F24,'5b. Assessment archetype A2 ('!H22:J24,'5b. Assessment archetype A2 ('!L22:M24,'5b. Assessment archetype A2 ('!O22:P24,'5b. Assessment archetype A2 ('!R22:S24,'5b. Assessment archetype A2 ('!U22:V24,'5b. Assessment archetype A2 ('!X22:X24,'5c. Assessment archetype A3 ('!D22:E24,'5c. Assessment archetype A3 ('!G22:I24,'5c. Assessment archetype A3 ('!K22:M24,'5c. Assessment archetype A3 ('!O22:P24,'5c. Assessment archetype A3 ('!R22:S24,'5c. Assessment archetype A3 ('!U22:W24,'5c. Assessment archetype A3 ('!Y22:Z24,'5d. Assessment archetype A4 ('!D22:E24,'5d. Assessment archetype A4 ('!G22:I24,'5d. Assessment archetype A4 ('!K22:L24,'5d. Assessment archetype A4 ('!N22:N24,'5d. Assessment archetype A4 ('!P22:P24,'5d. Assessment archetype A4 ('!R22:R24,'5d. Assessment archetype A4 ('!T22:T24)</f>
        <v>2</v>
      </c>
      <c r="E23" s="214">
        <f>'4a. Synthesis SCORES (all arc'!N22</f>
        <v>82</v>
      </c>
      <c r="F23" s="402">
        <f>(SUM(E23:E25)*100/$E$29)</f>
        <v>12.7749576988156</v>
      </c>
    </row>
    <row r="24" ht="26.55" customHeight="1">
      <c r="A24" s="152"/>
      <c r="B24" t="s" s="217">
        <v>146</v>
      </c>
      <c r="C24" s="209">
        <f>MEDIAN('5a. Assessment archetype A1 ('!D23:F23,'5a. Assessment archetype A1 ('!H23:I23,'5a. Assessment archetype A1 ('!K23:L23,'5a. Assessment archetype A1 ('!N23:O23,'5a. Assessment archetype A1 ('!Q23:R23,'5a. Assessment archetype A1 ('!T23:W23,'5a. Assessment archetype A1 ('!Y23:AB23,'5b. Assessment archetype A2 ('!D23:F23,'5b. Assessment archetype A2 ('!H23:J23,'5b. Assessment archetype A2 ('!L23:M23,'5b. Assessment archetype A2 ('!O23:P23,'5b. Assessment archetype A2 ('!R23:S23,'5b. Assessment archetype A2 ('!U23:V23,'5b. Assessment archetype A2 ('!X23,'5c. Assessment archetype A3 ('!D23:E23,'5c. Assessment archetype A3 ('!G23:I23,'5c. Assessment archetype A3 ('!K23:M23,'5c. Assessment archetype A3 ('!O23:P23,'5c. Assessment archetype A3 ('!R23:S23,'5c. Assessment archetype A3 ('!U23:W23,'5c. Assessment archetype A3 ('!Y23:Z23,'5d. Assessment archetype A4 ('!D23:E23,'5d. Assessment archetype A4 ('!G23:I23,'5d. Assessment archetype A4 ('!K23:L23,'5d. Assessment archetype A4 ('!N23,'5d. Assessment archetype A4 ('!P23,'5d. Assessment archetype A4 ('!R23,'5d. Assessment archetype A4 ('!T23)</f>
        <v>1</v>
      </c>
      <c r="D24" s="189"/>
      <c r="E24" s="214">
        <f>'4a. Synthesis SCORES (all arc'!N23</f>
        <v>68</v>
      </c>
      <c r="F24" s="153"/>
    </row>
    <row r="25" ht="26.55" customHeight="1">
      <c r="A25" s="156"/>
      <c r="B25" t="s" s="217">
        <v>147</v>
      </c>
      <c r="C25" s="209">
        <f>MEDIAN('5a. Assessment archetype A1 ('!D24:F24,'5a. Assessment archetype A1 ('!H24:I24,'5a. Assessment archetype A1 ('!K24:L24,'5a. Assessment archetype A1 ('!N24:O24,'5a. Assessment archetype A1 ('!Q24:R24,'5a. Assessment archetype A1 ('!T24:W24,'5a. Assessment archetype A1 ('!Y24:AB24,'5b. Assessment archetype A2 ('!D24:F24,'5b. Assessment archetype A2 ('!H24:J24,'5b. Assessment archetype A2 ('!L24:M24,'5b. Assessment archetype A2 ('!O24:P24,'5b. Assessment archetype A2 ('!R24:S24,'5b. Assessment archetype A2 ('!U24:V24,'5b. Assessment archetype A2 ('!X24,'5c. Assessment archetype A3 ('!D24:E24,'5c. Assessment archetype A3 ('!G24:I24,'5c. Assessment archetype A3 ('!K24:M24,'5c. Assessment archetype A3 ('!O24:P24,'5c. Assessment archetype A3 ('!R24:S24,'5c. Assessment archetype A3 ('!U24:W24,'5c. Assessment archetype A3 ('!Y24:Z24,'5d. Assessment archetype A4 ('!D24:E24,'5d. Assessment archetype A4 ('!G24:I24,'5d. Assessment archetype A4 ('!K24:L24,'5d. Assessment archetype A4 ('!N24,'5d. Assessment archetype A4 ('!P24,'5d. Assessment archetype A4 ('!R24,'5d. Assessment archetype A4 ('!T24)</f>
        <v>3</v>
      </c>
      <c r="D25" s="190"/>
      <c r="E25" s="214">
        <f>'4a. Synthesis SCORES (all arc'!N24</f>
        <v>152</v>
      </c>
      <c r="F25" s="157"/>
    </row>
    <row r="26" ht="39.55" customHeight="1">
      <c r="A26" t="s" s="218">
        <v>148</v>
      </c>
      <c r="B26" t="s" s="219">
        <v>149</v>
      </c>
      <c r="C26" s="220">
        <f>MEDIAN('5a. Assessment archetype A1 ('!D25:F25,'5a. Assessment archetype A1 ('!H25:I25,'5a. Assessment archetype A1 ('!K25:L25,'5a. Assessment archetype A1 ('!N25:O25,'5a. Assessment archetype A1 ('!Q25:R25,'5a. Assessment archetype A1 ('!T25:W25,'5a. Assessment archetype A1 ('!Y25:AB25,'5b. Assessment archetype A2 ('!D25:F25,'5b. Assessment archetype A2 ('!H25:J25,'5b. Assessment archetype A2 ('!L25:M25,'5b. Assessment archetype A2 ('!O25:P25,'5b. Assessment archetype A2 ('!R25:S25,'5b. Assessment archetype A2 ('!U25:V25,'5b. Assessment archetype A2 ('!X25,'5c. Assessment archetype A3 ('!D25:E25,'5c. Assessment archetype A3 ('!G25:I25,'5c. Assessment archetype A3 ('!K25:M25,'5c. Assessment archetype A3 ('!O25:P25,'5c. Assessment archetype A3 ('!R25:S25,'5c. Assessment archetype A3 ('!U25:W25,'5c. Assessment archetype A3 ('!Y25:Z25,'5d. Assessment archetype A4 ('!D25:E25,'5d. Assessment archetype A4 ('!G25:I25,'5d. Assessment archetype A4 ('!K25:L25,'5d. Assessment archetype A4 ('!N25,'5d. Assessment archetype A4 ('!P25,'5d. Assessment archetype A4 ('!R25,'5d. Assessment archetype A4 ('!T25)</f>
        <v>2</v>
      </c>
      <c r="D26" s="403">
        <f>MEDIAN('5a. Assessment archetype A1 ('!D25:F27,'5a. Assessment archetype A1 ('!H25:I27,'5a. Assessment archetype A1 ('!K25:L27,'5a. Assessment archetype A1 ('!N25:O27,'5a. Assessment archetype A1 ('!Q25:R27,'5a. Assessment archetype A1 ('!T25:W27,'5a. Assessment archetype A1 ('!Y25:AB27,'5b. Assessment archetype A2 ('!D25:F27,'5b. Assessment archetype A2 ('!H25:J27,'5b. Assessment archetype A2 ('!L25:M27,'5b. Assessment archetype A2 ('!O25:P27,'5b. Assessment archetype A2 ('!R25:S27,'5b. Assessment archetype A2 ('!U25:V27,'5b. Assessment archetype A2 ('!X25:X27,'5c. Assessment archetype A3 ('!D25:E27,'5c. Assessment archetype A3 ('!G25:I27,'5c. Assessment archetype A3 ('!K25:M27,'5c. Assessment archetype A3 ('!O25:P27,'5c. Assessment archetype A3 ('!R25:S27,'5c. Assessment archetype A3 ('!U25:W27,'5c. Assessment archetype A3 ('!Y25:Z27,'5d. Assessment archetype A4 ('!D25:E27,'5d. Assessment archetype A4 ('!G25:I27,'5d. Assessment archetype A4 ('!K25:L27,'5d. Assessment archetype A4 ('!N25:N27,'5d. Assessment archetype A4 ('!P25:P27,'5d. Assessment archetype A4 ('!R25:R27,'5d. Assessment archetype A4 ('!T25:T27)</f>
        <v>1</v>
      </c>
      <c r="E26" s="225">
        <f>'4a. Synthesis SCORES (all arc'!N25</f>
        <v>128</v>
      </c>
      <c r="F26" s="404">
        <f>(SUM(E26:E28)*100/$E$29)</f>
        <v>11.8866328257191</v>
      </c>
    </row>
    <row r="27" ht="26.55" customHeight="1">
      <c r="A27" s="152"/>
      <c r="B27" t="s" s="219">
        <v>150</v>
      </c>
      <c r="C27" s="220">
        <f>MEDIAN('5a. Assessment archetype A1 ('!D26:F26,'5a. Assessment archetype A1 ('!H26:I26,'5a. Assessment archetype A1 ('!K26:L26,'5a. Assessment archetype A1 ('!N26:O26,'5a. Assessment archetype A1 ('!Q26:R26,'5a. Assessment archetype A1 ('!T26:W26,'5a. Assessment archetype A1 ('!Y26:AB26,'5b. Assessment archetype A2 ('!D26:F26,'5b. Assessment archetype A2 ('!H26:J26,'5b. Assessment archetype A2 ('!L26:M26,'5b. Assessment archetype A2 ('!O26:P26,'5b. Assessment archetype A2 ('!R26:S26,'5b. Assessment archetype A2 ('!U26:V26,'5b. Assessment archetype A2 ('!X26,'5c. Assessment archetype A3 ('!D26:E26,'5c. Assessment archetype A3 ('!G26:I26,'5c. Assessment archetype A3 ('!K26:M26,'5c. Assessment archetype A3 ('!O26:P26,'5c. Assessment archetype A3 ('!R26:S26,'5c. Assessment archetype A3 ('!U26:W26,'5c. Assessment archetype A3 ('!Y26:Z26,'5d. Assessment archetype A4 ('!D26:E26,'5d. Assessment archetype A4 ('!G26:I26,'5d. Assessment archetype A4 ('!K26:L26,'5d. Assessment archetype A4 ('!N26,'5d. Assessment archetype A4 ('!P26,'5d. Assessment archetype A4 ('!R26,'5d. Assessment archetype A4 ('!T26)</f>
        <v>1</v>
      </c>
      <c r="D27" s="189"/>
      <c r="E27" s="225">
        <f>'4a. Synthesis SCORES (all arc'!N26</f>
        <v>86</v>
      </c>
      <c r="F27" s="153"/>
    </row>
    <row r="28" ht="26.55" customHeight="1">
      <c r="A28" s="156"/>
      <c r="B28" t="s" s="219">
        <v>151</v>
      </c>
      <c r="C28" s="220">
        <f>MEDIAN('5a. Assessment archetype A1 ('!D27:F27,'5a. Assessment archetype A1 ('!H27:I27,'5a. Assessment archetype A1 ('!K27:L27,'5a. Assessment archetype A1 ('!N27:O27,'5a. Assessment archetype A1 ('!Q27:R27,'5a. Assessment archetype A1 ('!T27:W27,'5a. Assessment archetype A1 ('!Y27:AB27,'5b. Assessment archetype A2 ('!D27:F27,'5b. Assessment archetype A2 ('!H27:J27,'5b. Assessment archetype A2 ('!L27:M27,'5b. Assessment archetype A2 ('!O27:P27,'5b. Assessment archetype A2 ('!R27:S27,'5b. Assessment archetype A2 ('!U27:V27,'5b. Assessment archetype A2 ('!X27,'5c. Assessment archetype A3 ('!D27:E27,'5c. Assessment archetype A3 ('!G27:I27,'5c. Assessment archetype A3 ('!K27:M27,'5c. Assessment archetype A3 ('!O27:P27,'5c. Assessment archetype A3 ('!R27:S27,'5c. Assessment archetype A3 ('!U27:W27,'5c. Assessment archetype A3 ('!Y27:Z27,'5d. Assessment archetype A4 ('!D27:E27,'5d. Assessment archetype A4 ('!G27:I27,'5d. Assessment archetype A4 ('!K27:L27,'5d. Assessment archetype A4 ('!N27,'5d. Assessment archetype A4 ('!P27,'5d. Assessment archetype A4 ('!R27,'5d. Assessment archetype A4 ('!T27)</f>
        <v>1</v>
      </c>
      <c r="D28" s="190"/>
      <c r="E28" s="225">
        <f>'4a. Synthesis SCORES (all arc'!N27</f>
        <v>67</v>
      </c>
      <c r="F28" s="157"/>
    </row>
    <row r="29" ht="40.05" customHeight="1">
      <c r="A29" s="241"/>
      <c r="B29" t="s" s="405">
        <v>152</v>
      </c>
      <c r="C29" s="406">
        <f>MEDIAN('5a. Assessment archetype A1 ('!D9:F27,'5a. Assessment archetype A1 ('!H9:I27,'5a. Assessment archetype A1 ('!K9:L27,'5a. Assessment archetype A1 ('!N9:O27,'5a. Assessment archetype A1 ('!Q9:R27,'5a. Assessment archetype A1 ('!T9:W27,'5a. Assessment archetype A1 ('!Y9:AB27,'5b. Assessment archetype A2 ('!D9:F27,'5b. Assessment archetype A2 ('!H9:J27,'5b. Assessment archetype A2 ('!L9:M27,'5b. Assessment archetype A2 ('!O9:P27,'5b. Assessment archetype A2 ('!R9:S27,'5b. Assessment archetype A2 ('!U9:V27,'5b. Assessment archetype A2 ('!X9:X27,'5c. Assessment archetype A3 ('!D9:E27,'5c. Assessment archetype A3 ('!G9:I27,'5c. Assessment archetype A3 ('!K9:M27,'5c. Assessment archetype A3 ('!O9:P27,'5c. Assessment archetype A3 ('!R9:S27,'5c. Assessment archetype A3 ('!U9:W27,'5c. Assessment archetype A3 ('!Y9:Z27,'5d. Assessment archetype A4 ('!D9:E27,'5d. Assessment archetype A4 ('!G9:I27,'5d. Assessment archetype A4 ('!K9:L27,'5d. Assessment archetype A4 ('!N9:N27,'5d. Assessment archetype A4 ('!P9:P27,'5d. Assessment archetype A4 ('!R9:R27,'5d. Assessment archetype A4 ('!T9:T27)</f>
        <v>2</v>
      </c>
      <c r="D29" s="237"/>
      <c r="E29" s="237">
        <f>SUM(E10:E28)</f>
        <v>2364</v>
      </c>
      <c r="F29" s="238"/>
    </row>
    <row r="30" ht="14.05" customHeight="1">
      <c r="A30" s="92"/>
      <c r="B30" s="92"/>
      <c r="C30" s="279"/>
      <c r="D30" s="279"/>
      <c r="E30" s="279"/>
      <c r="F30" s="279"/>
    </row>
    <row r="31" ht="23.05" customHeight="1">
      <c r="A31" t="s" s="126">
        <v>141</v>
      </c>
      <c r="B31" s="71"/>
      <c r="C31" s="360"/>
      <c r="D31" s="103"/>
      <c r="E31" s="104"/>
      <c r="F31" s="309"/>
    </row>
    <row r="32" ht="64.6" customHeight="1">
      <c r="A32" t="s" s="70">
        <v>113</v>
      </c>
      <c r="B32" s="72"/>
      <c r="C32" t="s" s="111">
        <v>203</v>
      </c>
      <c r="D32" s="51"/>
      <c r="E32" s="253"/>
      <c r="F32" s="92"/>
    </row>
    <row r="33" ht="13.55" customHeight="1">
      <c r="A33" t="s" s="138">
        <v>124</v>
      </c>
      <c r="B33" t="s" s="139">
        <v>125</v>
      </c>
      <c r="C33" s="144">
        <f>MEDIAN('5a. Assessment archetype A1 ('!D55:F55,'5a. Assessment archetype A1 ('!H55:I55,'5a. Assessment archetype A1 ('!K55:L55,'5a. Assessment archetype A1 ('!N55:O55,'5a. Assessment archetype A1 ('!Q55:R55,'5a. Assessment archetype A1 ('!T55:W55,'5a. Assessment archetype A1 ('!Y55:AB55,'5b. Assessment archetype A2 ('!D55:F55,'5b. Assessment archetype A2 ('!H55:J55,'5b. Assessment archetype A2 ('!L55:M55,'5b. Assessment archetype A2 ('!O55:P55,'5b. Assessment archetype A2 ('!R55:S55,'5b. Assessment archetype A2 ('!U55:V55,'5b. Assessment archetype A2 ('!X55,'5c. Assessment archetype A3 ('!D55:E55,'5c. Assessment archetype A3 ('!G55:I55,'5c. Assessment archetype A3 ('!K55:M55,'5c. Assessment archetype A3 ('!O55:P55,'5c. Assessment archetype A3 ('!R55:S55,'5c. Assessment archetype A3 ('!U55:W55,'5c. Assessment archetype A3 ('!Y55:Z55)</f>
        <v>3</v>
      </c>
      <c r="D33" s="286">
        <f>MEDIAN('5a. Assessment archetype A1 ('!D55:F58,'5a. Assessment archetype A1 ('!H55:I58,'5a. Assessment archetype A1 ('!K55:L58,'5a. Assessment archetype A1 ('!N55:O58,'5a. Assessment archetype A1 ('!Q55:R58,'5a. Assessment archetype A1 ('!T55:W58,'5a. Assessment archetype A1 ('!Y55:AB58,'5b. Assessment archetype A2 ('!D55:F58,'5b. Assessment archetype A2 ('!H55:J58,'5b. Assessment archetype A2 ('!L55:M58,'5b. Assessment archetype A2 ('!O55:P58,'5b. Assessment archetype A2 ('!R55:S58,'5b. Assessment archetype A2 ('!U55:V58,'5b. Assessment archetype A2 ('!X55:X58,'5c. Assessment archetype A3 ('!D55:E58,'5c. Assessment archetype A3 ('!G55:I58,'5c. Assessment archetype A3 ('!K55:M58,'5c. Assessment archetype A3 ('!O55:P58,'5c. Assessment archetype A3 ('!R55:S58,'5c. Assessment archetype A3 ('!U55:W58,'5c. Assessment archetype A3 ('!Y55:Z58,'5d. Assessment archetype A4 ('!D55:E58,'5d. Assessment archetype A4 ('!G55:I58,'5d. Assessment archetype A4 ('!K55:L58,'5d. Assessment archetype A4 ('!N55:N58,'5d. Assessment archetype A4 ('!P55:P58,'5d. Assessment archetype A4 ('!R55:R58,'5d. Assessment archetype A4 ('!T55:T58)</f>
        <v>3</v>
      </c>
      <c r="E33" s="253"/>
      <c r="F33" s="92"/>
    </row>
    <row r="34" ht="13.55" customHeight="1">
      <c r="A34" s="152"/>
      <c r="B34" t="s" s="139">
        <v>126</v>
      </c>
      <c r="C34" s="144">
        <f>MEDIAN('5a. Assessment archetype A1 ('!D56:F56,'5a. Assessment archetype A1 ('!H56:I56,'5a. Assessment archetype A1 ('!K56:L56,'5a. Assessment archetype A1 ('!N56:O56,'5a. Assessment archetype A1 ('!Q56:R56,'5a. Assessment archetype A1 ('!T56:W56,'5a. Assessment archetype A1 ('!Y56:AB56,'5b. Assessment archetype A2 ('!D56:F56,'5b. Assessment archetype A2 ('!H56:J56,'5b. Assessment archetype A2 ('!L56:M56,'5b. Assessment archetype A2 ('!O56:P56,'5b. Assessment archetype A2 ('!R56:S56,'5b. Assessment archetype A2 ('!U56:V56,'5b. Assessment archetype A2 ('!X56,'5c. Assessment archetype A3 ('!D56:E56,'5c. Assessment archetype A3 ('!G56:I56,'5c. Assessment archetype A3 ('!K56:M56,'5c. Assessment archetype A3 ('!O56:P56,'5c. Assessment archetype A3 ('!R56:S56,'5c. Assessment archetype A3 ('!U56:W56,'5c. Assessment archetype A3 ('!Y56:Z56)</f>
        <v>3</v>
      </c>
      <c r="D34" s="153"/>
      <c r="E34" s="253"/>
      <c r="F34" s="92"/>
    </row>
    <row r="35" ht="13.55" customHeight="1">
      <c r="A35" s="152"/>
      <c r="B35" t="s" s="139">
        <v>127</v>
      </c>
      <c r="C35" s="144">
        <f>MEDIAN('5a. Assessment archetype A1 ('!D57:F57,'5a. Assessment archetype A1 ('!H57:I57,'5a. Assessment archetype A1 ('!K57:L57,'5a. Assessment archetype A1 ('!N57:O57,'5a. Assessment archetype A1 ('!Q57:R57,'5a. Assessment archetype A1 ('!T57:W57,'5a. Assessment archetype A1 ('!Y57:AB57,'5b. Assessment archetype A2 ('!D57:F57,'5b. Assessment archetype A2 ('!H57:J57,'5b. Assessment archetype A2 ('!L57:M57,'5b. Assessment archetype A2 ('!O57:P57,'5b. Assessment archetype A2 ('!R57:S57,'5b. Assessment archetype A2 ('!U57:V57,'5b. Assessment archetype A2 ('!X57,'5c. Assessment archetype A3 ('!D57:E57,'5c. Assessment archetype A3 ('!G57:I57,'5c. Assessment archetype A3 ('!K57:M57,'5c. Assessment archetype A3 ('!O57:P57,'5c. Assessment archetype A3 ('!R57:S57,'5c. Assessment archetype A3 ('!U57:W57,'5c. Assessment archetype A3 ('!Y57:Z57)</f>
        <v>3</v>
      </c>
      <c r="D35" s="153"/>
      <c r="E35" s="253"/>
      <c r="F35" s="92"/>
    </row>
    <row r="36" ht="26.55" customHeight="1">
      <c r="A36" s="156"/>
      <c r="B36" t="s" s="139">
        <v>128</v>
      </c>
      <c r="C36" s="144">
        <f>MEDIAN('5a. Assessment archetype A1 ('!D58:F58,'5a. Assessment archetype A1 ('!H58:I58,'5a. Assessment archetype A1 ('!K58:L58,'5a. Assessment archetype A1 ('!N58:O58,'5a. Assessment archetype A1 ('!Q58:R58,'5a. Assessment archetype A1 ('!T58:W58,'5a. Assessment archetype A1 ('!Y58:AB58,'5b. Assessment archetype A2 ('!D58:F58,'5b. Assessment archetype A2 ('!H58:J58,'5b. Assessment archetype A2 ('!L58:M58,'5b. Assessment archetype A2 ('!O58:P58,'5b. Assessment archetype A2 ('!R58:S58,'5b. Assessment archetype A2 ('!U58:V58,'5b. Assessment archetype A2 ('!X58,'5c. Assessment archetype A3 ('!D58:E58,'5c. Assessment archetype A3 ('!G58:I58,'5c. Assessment archetype A3 ('!K58:M58,'5c. Assessment archetype A3 ('!O58:P58,'5c. Assessment archetype A3 ('!R58:S58,'5c. Assessment archetype A3 ('!U58:W58,'5c. Assessment archetype A3 ('!Y58:Z58)</f>
        <v>3</v>
      </c>
      <c r="D36" s="157"/>
      <c r="E36" s="253"/>
      <c r="F36" s="92"/>
    </row>
    <row r="37" ht="26.55" customHeight="1">
      <c r="A37" t="s" s="160">
        <v>129</v>
      </c>
      <c r="B37" t="s" s="161">
        <v>130</v>
      </c>
      <c r="C37" s="166">
        <f>MEDIAN('5a. Assessment archetype A1 ('!D59:F59,'5a. Assessment archetype A1 ('!H59:I59,'5a. Assessment archetype A1 ('!K59:L59,'5a. Assessment archetype A1 ('!N59:O59,'5a. Assessment archetype A1 ('!Q59:R59,'5a. Assessment archetype A1 ('!T59:W59,'5a. Assessment archetype A1 ('!Y59:AB59,'5b. Assessment archetype A2 ('!D59:F59,'5b. Assessment archetype A2 ('!H59:J59,'5b. Assessment archetype A2 ('!L59:M59,'5b. Assessment archetype A2 ('!O59:P59,'5b. Assessment archetype A2 ('!R59:S59,'5b. Assessment archetype A2 ('!U59:V59,'5b. Assessment archetype A2 ('!X59,'5c. Assessment archetype A3 ('!D59:E59,'5c. Assessment archetype A3 ('!G59:I59,'5c. Assessment archetype A3 ('!K59:M59,'5c. Assessment archetype A3 ('!O59:P59,'5c. Assessment archetype A3 ('!R59:S59,'5c. Assessment archetype A3 ('!U59:W59,'5c. Assessment archetype A3 ('!Y59:Z59)</f>
        <v>3</v>
      </c>
      <c r="D37" s="287">
        <f>MEDIAN('5a. Assessment archetype A1 ('!D59:F61,'5a. Assessment archetype A1 ('!H59:I61,'5a. Assessment archetype A1 ('!K59:L61,'5a. Assessment archetype A1 ('!N59:O61,'5a. Assessment archetype A1 ('!Q59:R61,'5a. Assessment archetype A1 ('!T59:W61,'5a. Assessment archetype A1 ('!Y59:AB61,'5b. Assessment archetype A2 ('!D59:F61,'5b. Assessment archetype A2 ('!H59:J61,'5b. Assessment archetype A2 ('!L59:M61,'5b. Assessment archetype A2 ('!O59:P61,'5b. Assessment archetype A2 ('!R59:S61,'5b. Assessment archetype A2 ('!U59:V61,'5b. Assessment archetype A2 ('!X59:X61,'5c. Assessment archetype A3 ('!D59:E61,'5c. Assessment archetype A3 ('!G59:I61,'5c. Assessment archetype A3 ('!K59:M61,'5c. Assessment archetype A3 ('!O59:P61,'5c. Assessment archetype A3 ('!R59:S61,'5c. Assessment archetype A3 ('!U59:W61,'5c. Assessment archetype A3 ('!Y59:Z61,'5d. Assessment archetype A4 ('!D59:E61,'5d. Assessment archetype A4 ('!G59:I61,'5d. Assessment archetype A4 ('!K59:L61,'5d. Assessment archetype A4 ('!N59:N61,'5d. Assessment archetype A4 ('!P59:P61,'5d. Assessment archetype A4 ('!R59:R61,'5d. Assessment archetype A4 ('!T59:T61)</f>
        <v>3</v>
      </c>
      <c r="E37" s="253"/>
      <c r="F37" s="92"/>
    </row>
    <row r="38" ht="13.55" customHeight="1">
      <c r="A38" s="152"/>
      <c r="B38" t="s" s="161">
        <v>131</v>
      </c>
      <c r="C38" s="166">
        <f>MEDIAN('5a. Assessment archetype A1 ('!D60:F60,'5a. Assessment archetype A1 ('!H60:I60,'5a. Assessment archetype A1 ('!K60:L60,'5a. Assessment archetype A1 ('!N60:O60,'5a. Assessment archetype A1 ('!Q60:R60,'5a. Assessment archetype A1 ('!T60:W60,'5a. Assessment archetype A1 ('!Y60:AB60,'5b. Assessment archetype A2 ('!D60:F60,'5b. Assessment archetype A2 ('!H60:J60,'5b. Assessment archetype A2 ('!L60:M60,'5b. Assessment archetype A2 ('!O60:P60,'5b. Assessment archetype A2 ('!R60:S60,'5b. Assessment archetype A2 ('!U60:V60,'5b. Assessment archetype A2 ('!X60,'5c. Assessment archetype A3 ('!D60:E60,'5c. Assessment archetype A3 ('!G60:I60,'5c. Assessment archetype A3 ('!K60:M60,'5c. Assessment archetype A3 ('!O60:P60,'5c. Assessment archetype A3 ('!R60:S60,'5c. Assessment archetype A3 ('!U60:W60,'5c. Assessment archetype A3 ('!Y60:Z60)</f>
        <v>2</v>
      </c>
      <c r="D38" s="153"/>
      <c r="E38" s="253"/>
      <c r="F38" s="92"/>
    </row>
    <row r="39" ht="26.55" customHeight="1">
      <c r="A39" s="156"/>
      <c r="B39" t="s" s="161">
        <v>132</v>
      </c>
      <c r="C39" s="166">
        <f>MEDIAN('5a. Assessment archetype A1 ('!D61:F61,'5a. Assessment archetype A1 ('!H61:I61,'5a. Assessment archetype A1 ('!K61:L61,'5a. Assessment archetype A1 ('!N61:O61,'5a. Assessment archetype A1 ('!Q61:R61,'5a. Assessment archetype A1 ('!T61:W61,'5a. Assessment archetype A1 ('!Y61:AB61,'5b. Assessment archetype A2 ('!D61:F61,'5b. Assessment archetype A2 ('!H61:J61,'5b. Assessment archetype A2 ('!L61:M61,'5b. Assessment archetype A2 ('!O61:P61,'5b. Assessment archetype A2 ('!R61:S61,'5b. Assessment archetype A2 ('!U61:V61,'5b. Assessment archetype A2 ('!X61,'5c. Assessment archetype A3 ('!D61:E61,'5c. Assessment archetype A3 ('!G61:I61,'5c. Assessment archetype A3 ('!K61:M61,'5c. Assessment archetype A3 ('!O61:P61,'5c. Assessment archetype A3 ('!R61:S61,'5c. Assessment archetype A3 ('!U61:W61,'5c. Assessment archetype A3 ('!Y61:Z61)</f>
        <v>2</v>
      </c>
      <c r="D39" s="157"/>
      <c r="E39" s="253"/>
      <c r="F39" s="92"/>
    </row>
    <row r="40" ht="13.55" customHeight="1">
      <c r="A40" t="s" s="174">
        <v>134</v>
      </c>
      <c r="B40" t="s" s="175">
        <v>135</v>
      </c>
      <c r="C40" s="180">
        <f>MEDIAN('5a. Assessment archetype A1 ('!D62:F62,'5a. Assessment archetype A1 ('!H62:I62,'5a. Assessment archetype A1 ('!K62:L62,'5a. Assessment archetype A1 ('!N62:O62,'5a. Assessment archetype A1 ('!Q62:R62,'5a. Assessment archetype A1 ('!T62:W62,'5a. Assessment archetype A1 ('!Y62:AB62,'5b. Assessment archetype A2 ('!D62:F62,'5b. Assessment archetype A2 ('!H62:J62,'5b. Assessment archetype A2 ('!L62:M62,'5b. Assessment archetype A2 ('!O62:P62,'5b. Assessment archetype A2 ('!R62:S62,'5b. Assessment archetype A2 ('!U62:V62,'5b. Assessment archetype A2 ('!X62,'5c. Assessment archetype A3 ('!D62:E62,'5c. Assessment archetype A3 ('!G62:I62,'5c. Assessment archetype A3 ('!K62:M62,'5c. Assessment archetype A3 ('!O62:P62,'5c. Assessment archetype A3 ('!R62:S62,'5c. Assessment archetype A3 ('!U62:W62,'5c. Assessment archetype A3 ('!Y62:Z62)</f>
        <v>3</v>
      </c>
      <c r="D40" s="288">
        <f>MEDIAN('5a. Assessment archetype A1 ('!D62:F64,'5a. Assessment archetype A1 ('!H62:I64,'5a. Assessment archetype A1 ('!K62:L64,'5a. Assessment archetype A1 ('!N62:O64,'5a. Assessment archetype A1 ('!Q62:R64,'5a. Assessment archetype A1 ('!T62:W64,'5a. Assessment archetype A1 ('!Y62:AB64,'5b. Assessment archetype A2 ('!D62:F64,'5b. Assessment archetype A2 ('!H62:J64,'5b. Assessment archetype A2 ('!L62:M64,'5b. Assessment archetype A2 ('!O62:P64,'5b. Assessment archetype A2 ('!R62:S64,'5b. Assessment archetype A2 ('!U62:V64,'5b. Assessment archetype A2 ('!X62:X64,'5c. Assessment archetype A3 ('!D62:E64,'5c. Assessment archetype A3 ('!G62:I64,'5c. Assessment archetype A3 ('!K62:M64,,'5c. Assessment archetype A3 ('!R62:S64,'5c. Assessment archetype A3 ('!U62:W64,'5c. Assessment archetype A3 ('!Y62:Z64,'5d. Assessment archetype A4 ('!D62:E64,'5d. Assessment archetype A4 ('!G62:I64,'5d. Assessment archetype A4 ('!K62:L64,'5d. Assessment archetype A4 ('!N62:N64,'5d. Assessment archetype A4 ('!P62:P64,'5d. Assessment archetype A4 ('!R62:R64,'5d. Assessment archetype A4 ('!T62:T64)</f>
        <v>2</v>
      </c>
      <c r="E40" s="253"/>
      <c r="F40" s="92"/>
    </row>
    <row r="41" ht="26.55" customHeight="1">
      <c r="A41" s="152"/>
      <c r="B41" t="s" s="175">
        <v>136</v>
      </c>
      <c r="C41" s="180">
        <f>MEDIAN('5a. Assessment archetype A1 ('!D63:F63,'5a. Assessment archetype A1 ('!H63:I63,'5a. Assessment archetype A1 ('!K63:L63,'5a. Assessment archetype A1 ('!N63:O63,'5a. Assessment archetype A1 ('!Q63:R63,'5a. Assessment archetype A1 ('!T63:W63,'5a. Assessment archetype A1 ('!Y63:AB63,'5b. Assessment archetype A2 ('!D63:F63,'5b. Assessment archetype A2 ('!H63:J63,'5b. Assessment archetype A2 ('!L63:M63,'5b. Assessment archetype A2 ('!O63:P63,'5b. Assessment archetype A2 ('!R63:S63,'5b. Assessment archetype A2 ('!U63:V63,'5b. Assessment archetype A2 ('!X63,'5c. Assessment archetype A3 ('!D63:E63,'5c. Assessment archetype A3 ('!G63:I63,'5c. Assessment archetype A3 ('!K63:M63,'5c. Assessment archetype A3 ('!O63:P63,'5c. Assessment archetype A3 ('!R63:S63,'5c. Assessment archetype A3 ('!U63:W63,'5c. Assessment archetype A3 ('!Y63:Z63)</f>
        <v>2</v>
      </c>
      <c r="D41" s="153"/>
      <c r="E41" s="253"/>
      <c r="F41" s="92"/>
    </row>
    <row r="42" ht="26.55" customHeight="1">
      <c r="A42" s="156"/>
      <c r="B42" t="s" s="175">
        <v>137</v>
      </c>
      <c r="C42" s="180">
        <f>MEDIAN('5a. Assessment archetype A1 ('!D64:F64,'5a. Assessment archetype A1 ('!H64:I64,'5a. Assessment archetype A1 ('!K64:L64,'5a. Assessment archetype A1 ('!N64:O64,'5a. Assessment archetype A1 ('!Q64:R64,'5a. Assessment archetype A1 ('!T64:W64,'5a. Assessment archetype A1 ('!Y64:AB64,'5b. Assessment archetype A2 ('!D64:F64,'5b. Assessment archetype A2 ('!H64:J64,'5b. Assessment archetype A2 ('!L64:M64,'5b. Assessment archetype A2 ('!O64:P64,'5b. Assessment archetype A2 ('!R64:S64,'5b. Assessment archetype A2 ('!U64:V64,'5b. Assessment archetype A2 ('!X64,'5c. Assessment archetype A3 ('!D64:E64,'5c. Assessment archetype A3 ('!G64:I64,'5c. Assessment archetype A3 ('!K64:M64,'5c. Assessment archetype A3 ('!O64:P64,'5c. Assessment archetype A3 ('!R64:S64,'5c. Assessment archetype A3 ('!U64:W64,'5c. Assessment archetype A3 ('!Y64:Z64)</f>
        <v>2</v>
      </c>
      <c r="D42" s="157"/>
      <c r="E42" s="253"/>
      <c r="F42" s="92"/>
    </row>
    <row r="43" ht="39.55" customHeight="1">
      <c r="A43" t="s" s="191">
        <v>138</v>
      </c>
      <c r="B43" t="s" s="192">
        <v>139</v>
      </c>
      <c r="C43" s="197">
        <f>MEDIAN('5a. Assessment archetype A1 ('!D65:F65,'5a. Assessment archetype A1 ('!H65:I65,'5a. Assessment archetype A1 ('!K65:L65,'5a. Assessment archetype A1 ('!N65:O65,'5a. Assessment archetype A1 ('!Q65:R65,'5a. Assessment archetype A1 ('!T65:W65,'5a. Assessment archetype A1 ('!Y65:AB65,'5b. Assessment archetype A2 ('!D65:F65,'5b. Assessment archetype A2 ('!H65:J65,'5b. Assessment archetype A2 ('!L65:M65,'5b. Assessment archetype A2 ('!O65:P65,'5b. Assessment archetype A2 ('!R65:S65,'5b. Assessment archetype A2 ('!U65:V65,'5b. Assessment archetype A2 ('!X65,'5c. Assessment archetype A3 ('!D65:E65,'5c. Assessment archetype A3 ('!G65:I65,'5c. Assessment archetype A3 ('!K65:M65,'5c. Assessment archetype A3 ('!O65:P65,'5c. Assessment archetype A3 ('!R65:S65,'5c. Assessment archetype A3 ('!U65:W65,'5c. Assessment archetype A3 ('!Y65:Z65)</f>
        <v>2</v>
      </c>
      <c r="D43" s="289">
        <f>MEDIAN('5a. Assessment archetype A1 ('!D65:F67,'5a. Assessment archetype A1 ('!H65:I67,'5a. Assessment archetype A1 ('!K65:L67,'5a. Assessment archetype A1 ('!N65:O67,'5a. Assessment archetype A1 ('!Q65:R67,'5a. Assessment archetype A1 ('!T65:W67,'5a. Assessment archetype A1 ('!Y65:AB67,'5b. Assessment archetype A2 ('!D65:F67,'5b. Assessment archetype A2 ('!H65:J67,'5b. Assessment archetype A2 ('!L65:M67,'5b. Assessment archetype A2 ('!O65:P67,'5b. Assessment archetype A2 ('!R65:S67,'5b. Assessment archetype A2 ('!U65:V67,'5b. Assessment archetype A2 ('!X65:X67,'5c. Assessment archetype A3 ('!D65:E67,'5c. Assessment archetype A3 ('!G65:I67,'5c. Assessment archetype A3 ('!K65:M67,'5c. Assessment archetype A3 ('!O65:P67,'5c. Assessment archetype A3 ('!R65:S67,'5c. Assessment archetype A3 ('!U65:W67,'5c. Assessment archetype A3 ('!Y65:Z67,'5d. Assessment archetype A4 ('!D65:E67,'5d. Assessment archetype A4 ('!G65:I67,'5d. Assessment archetype A4 ('!K65:L67,'5d. Assessment archetype A4 ('!N65:N67,'5d. Assessment archetype A4 ('!P65:P67,'5d. Assessment archetype A4 ('!R65:R67,'5d. Assessment archetype A4 ('!T65:T67)</f>
        <v>2</v>
      </c>
      <c r="E43" s="253"/>
      <c r="F43" s="92"/>
    </row>
    <row r="44" ht="26.55" customHeight="1">
      <c r="A44" s="152"/>
      <c r="B44" t="s" s="192">
        <v>140</v>
      </c>
      <c r="C44" s="197">
        <f>MEDIAN('5a. Assessment archetype A1 ('!D66:F66,'5a. Assessment archetype A1 ('!H66:I66,'5a. Assessment archetype A1 ('!K66:L66,'5a. Assessment archetype A1 ('!N66:O66,'5a. Assessment archetype A1 ('!Q66:R66,'5a. Assessment archetype A1 ('!T66:W66,'5a. Assessment archetype A1 ('!Y66:AB66,'5b. Assessment archetype A2 ('!D66:F66,'5b. Assessment archetype A2 ('!H66:J66,'5b. Assessment archetype A2 ('!L66:M66,'5b. Assessment archetype A2 ('!O66:P66,'5b. Assessment archetype A2 ('!R66:S66,'5b. Assessment archetype A2 ('!U66:V66,'5b. Assessment archetype A2 ('!X66,'5c. Assessment archetype A3 ('!D66:E66,'5c. Assessment archetype A3 ('!G66:I66,'5c. Assessment archetype A3 ('!K66:M66,'5c. Assessment archetype A3 ('!O66:P66,'5c. Assessment archetype A3 ('!R66:S66,'5c. Assessment archetype A3 ('!U66:W66,'5c. Assessment archetype A3 ('!Y66:Z66)</f>
        <v>2</v>
      </c>
      <c r="D44" s="153"/>
      <c r="E44" s="253"/>
      <c r="F44" s="92"/>
    </row>
    <row r="45" ht="26.55" customHeight="1">
      <c r="A45" s="156"/>
      <c r="B45" t="s" s="192">
        <v>142</v>
      </c>
      <c r="C45" s="197">
        <f>MEDIAN('5a. Assessment archetype A1 ('!D67:F67,'5a. Assessment archetype A1 ('!H67:I67,'5a. Assessment archetype A1 ('!K67:L67,'5a. Assessment archetype A1 ('!N67:O67,'5a. Assessment archetype A1 ('!Q67:R67,'5a. Assessment archetype A1 ('!T67:W67,'5a. Assessment archetype A1 ('!Y67:AB67,'5b. Assessment archetype A2 ('!D67:F67,'5b. Assessment archetype A2 ('!H67:J67,'5b. Assessment archetype A2 ('!L67:M67,'5b. Assessment archetype A2 ('!O67:P67,'5b. Assessment archetype A2 ('!R67:S67,'5b. Assessment archetype A2 ('!U67:V67,'5b. Assessment archetype A2 ('!X67,'5c. Assessment archetype A3 ('!D67:E67,'5c. Assessment archetype A3 ('!G67:I67,'5c. Assessment archetype A3 ('!K67:M67,'5c. Assessment archetype A3 ('!O67:P67,'5c. Assessment archetype A3 ('!R67:S67,'5c. Assessment archetype A3 ('!U67:W67,'5c. Assessment archetype A3 ('!Y67:Z67)</f>
        <v>2</v>
      </c>
      <c r="D45" s="157"/>
      <c r="E45" s="253"/>
      <c r="F45" s="92"/>
    </row>
    <row r="46" ht="13.55" customHeight="1">
      <c r="A46" t="s" s="207">
        <v>144</v>
      </c>
      <c r="B46" t="s" s="208">
        <v>145</v>
      </c>
      <c r="C46" s="213">
        <f>MEDIAN('5a. Assessment archetype A1 ('!D68:F68,'5a. Assessment archetype A1 ('!H68:I68,'5a. Assessment archetype A1 ('!K68:L68,'5a. Assessment archetype A1 ('!N68:O68,'5a. Assessment archetype A1 ('!Q68:R68,'5a. Assessment archetype A1 ('!T68:W68,'5a. Assessment archetype A1 ('!Y68:AB68,'5b. Assessment archetype A2 ('!D68:F68,'5b. Assessment archetype A2 ('!H68:J68,'5b. Assessment archetype A2 ('!L68:M68,'5b. Assessment archetype A2 ('!O68:P68,'5b. Assessment archetype A2 ('!R68:S68,'5b. Assessment archetype A2 ('!U68:V68,'5b. Assessment archetype A2 ('!X68,'5c. Assessment archetype A3 ('!D68:E68,'5c. Assessment archetype A3 ('!G68:I68,'5c. Assessment archetype A3 ('!K68:M68,'5c. Assessment archetype A3 ('!O68:P68,'5c. Assessment archetype A3 ('!R68:S68,'5c. Assessment archetype A3 ('!U68:W68,'5c. Assessment archetype A3 ('!Y68:Z68)</f>
        <v>2</v>
      </c>
      <c r="D46" s="290">
        <f>MEDIAN('5a. Assessment archetype A1 ('!D68:F70,'5a. Assessment archetype A1 ('!H68:I70,'5a. Assessment archetype A1 ('!K68:L70,'5a. Assessment archetype A1 ('!N68:O70,'5a. Assessment archetype A1 ('!Q68:R70,'5a. Assessment archetype A1 ('!T68:W70,'5a. Assessment archetype A1 ('!Y68:AB70,'5b. Assessment archetype A2 ('!D68:F70,'5b. Assessment archetype A2 ('!H68:J70,'5b. Assessment archetype A2 ('!L68:M70,'5b. Assessment archetype A2 ('!O68:P70,'5b. Assessment archetype A2 ('!R68:S70,'5b. Assessment archetype A2 ('!U68:V70,'5b. Assessment archetype A2 ('!X68:X70,'5c. Assessment archetype A3 ('!D68:E70,'5c. Assessment archetype A3 ('!G68:I70,'5c. Assessment archetype A3 ('!K68:M70,'5c. Assessment archetype A3 ('!O68:P70,'5c. Assessment archetype A3 ('!R68:S70,'5c. Assessment archetype A3 ('!U68:W70,'5c. Assessment archetype A3 ('!Y68:Z70,'5d. Assessment archetype A4 ('!D68:E70,'5d. Assessment archetype A4 ('!G68:I70,'5d. Assessment archetype A4 ('!K68:L70,'5d. Assessment archetype A4 ('!N68:N70,'5d. Assessment archetype A4 ('!P68:P70,'5d. Assessment archetype A4 ('!R68:R70,'5d. Assessment archetype A4 ('!T68:T70)</f>
        <v>2</v>
      </c>
      <c r="E46" s="253"/>
      <c r="F46" s="92"/>
    </row>
    <row r="47" ht="26.55" customHeight="1">
      <c r="A47" s="152"/>
      <c r="B47" t="s" s="217">
        <v>146</v>
      </c>
      <c r="C47" s="213">
        <f>MEDIAN('5a. Assessment archetype A1 ('!D69:F69,'5a. Assessment archetype A1 ('!H69:I69,'5a. Assessment archetype A1 ('!K69:L69,'5a. Assessment archetype A1 ('!N69:O69,'5a. Assessment archetype A1 ('!Q69:R69,'5a. Assessment archetype A1 ('!T69:W69,'5a. Assessment archetype A1 ('!Y69:AB69,'5b. Assessment archetype A2 ('!D69:F69,'5b. Assessment archetype A2 ('!H69:J69,'5b. Assessment archetype A2 ('!L69:M69,'5b. Assessment archetype A2 ('!O69:P69,'5b. Assessment archetype A2 ('!R69:S69,'5b. Assessment archetype A2 ('!U69:V69,'5b. Assessment archetype A2 ('!X69,'5c. Assessment archetype A3 ('!D69:E69,'5c. Assessment archetype A3 ('!G69:I69,'5c. Assessment archetype A3 ('!K69:M69,'5c. Assessment archetype A3 ('!O69:P69,'5c. Assessment archetype A3 ('!R69:S69,'5c. Assessment archetype A3 ('!U69:W69,'5c. Assessment archetype A3 ('!Y69:Z69)</f>
        <v>2</v>
      </c>
      <c r="D47" s="153"/>
      <c r="E47" s="253"/>
      <c r="F47" s="92"/>
    </row>
    <row r="48" ht="26.55" customHeight="1">
      <c r="A48" s="156"/>
      <c r="B48" t="s" s="217">
        <v>147</v>
      </c>
      <c r="C48" s="213">
        <f>MEDIAN('5a. Assessment archetype A1 ('!D70:F70,'5a. Assessment archetype A1 ('!H70:I70,'5a. Assessment archetype A1 ('!K70:L70,'5a. Assessment archetype A1 ('!N70:O70,'5a. Assessment archetype A1 ('!Q70:R70,'5a. Assessment archetype A1 ('!T70:W70,'5a. Assessment archetype A1 ('!Y70:AB70,'5b. Assessment archetype A2 ('!D70:F70,'5b. Assessment archetype A2 ('!H70:J70,'5b. Assessment archetype A2 ('!L70:M70,'5b. Assessment archetype A2 ('!O70:P70,'5b. Assessment archetype A2 ('!R70:S70,'5b. Assessment archetype A2 ('!U70:V70,'5b. Assessment archetype A2 ('!X70,'5c. Assessment archetype A3 ('!D70:E70,'5c. Assessment archetype A3 ('!G70:I70,'5c. Assessment archetype A3 ('!K70:M70,'5c. Assessment archetype A3 ('!O70:P70,'5c. Assessment archetype A3 ('!R70:S70,'5c. Assessment archetype A3 ('!U70:W70,'5c. Assessment archetype A3 ('!Y70:Z70)</f>
        <v>2</v>
      </c>
      <c r="D48" s="157"/>
      <c r="E48" s="253"/>
      <c r="F48" s="92"/>
    </row>
    <row r="49" ht="39.55" customHeight="1">
      <c r="A49" t="s" s="218">
        <v>148</v>
      </c>
      <c r="B49" t="s" s="219">
        <v>149</v>
      </c>
      <c r="C49" s="224">
        <f>MEDIAN('5a. Assessment archetype A1 ('!D71:F71,'5a. Assessment archetype A1 ('!H71:I71,'5a. Assessment archetype A1 ('!K71:L71,'5a. Assessment archetype A1 ('!N71:O71,'5a. Assessment archetype A1 ('!Q71:R71,'5a. Assessment archetype A1 ('!T71:W71,'5a. Assessment archetype A1 ('!Y71:AB71,'5b. Assessment archetype A2 ('!D71:F71,'5b. Assessment archetype A2 ('!H71:J71,'5b. Assessment archetype A2 ('!L71:M71,'5b. Assessment archetype A2 ('!O71:P71,'5b. Assessment archetype A2 ('!R71:S71,'5b. Assessment archetype A2 ('!U71:V71,'5b. Assessment archetype A2 ('!X71,'5c. Assessment archetype A3 ('!D71:E71,'5c. Assessment archetype A3 ('!G71:I71,'5c. Assessment archetype A3 ('!K71:M71,'5c. Assessment archetype A3 ('!O71:P71,'5c. Assessment archetype A3 ('!R71:S71,'5c. Assessment archetype A3 ('!U71:W71,'5c. Assessment archetype A3 ('!Y71:Z71)</f>
        <v>2</v>
      </c>
      <c r="D49" s="291">
        <f>MEDIAN('5a. Assessment archetype A1 ('!D71:F73,'5a. Assessment archetype A1 ('!H71:I73,'5a. Assessment archetype A1 ('!K71:L73,'5a. Assessment archetype A1 ('!N71:O73,'5a. Assessment archetype A1 ('!Q71:R73,'5a. Assessment archetype A1 ('!T71:W73,'5a. Assessment archetype A1 ('!Y71:AB73,'5b. Assessment archetype A2 ('!D71:F73,'5b. Assessment archetype A2 ('!H71:J73,'5b. Assessment archetype A2 ('!L71:M73,'5b. Assessment archetype A2 ('!O71:P73,'5b. Assessment archetype A2 ('!R71:S73,'5b. Assessment archetype A2 ('!U71:V73,'5b. Assessment archetype A2 ('!X71:X73,'5c. Assessment archetype A3 ('!D71:E73,'5c. Assessment archetype A3 ('!G71:I73,'5c. Assessment archetype A3 ('!K71:M73,'5c. Assessment archetype A3 ('!O71:P73,'5c. Assessment archetype A3 ('!R71:S73,'5c. Assessment archetype A3 ('!U71:W73,'5c. Assessment archetype A3 ('!Y71:Z73,'5d. Assessment archetype A4 ('!D71:E73,'5d. Assessment archetype A4 ('!G71:I73,'5d. Assessment archetype A4 ('!K71:L73,'5d. Assessment archetype A4 ('!N71:N73,'5d. Assessment archetype A4 ('!P71:P73,'5d. Assessment archetype A4 ('!R71:R73,'5d. Assessment archetype A4 ('!T71:T73)</f>
        <v>2</v>
      </c>
      <c r="E49" s="253"/>
      <c r="F49" s="92"/>
    </row>
    <row r="50" ht="26.55" customHeight="1">
      <c r="A50" s="152"/>
      <c r="B50" t="s" s="219">
        <v>150</v>
      </c>
      <c r="C50" s="224">
        <f>MEDIAN('5a. Assessment archetype A1 ('!D72:F72,'5a. Assessment archetype A1 ('!H72:I72,'5a. Assessment archetype A1 ('!K72:L72,'5a. Assessment archetype A1 ('!N72:O72,'5a. Assessment archetype A1 ('!Q72:R72,'5a. Assessment archetype A1 ('!T72:W72,'5a. Assessment archetype A1 ('!Y72:AB72,'5b. Assessment archetype A2 ('!D72:F72,'5b. Assessment archetype A2 ('!H72:J72,'5b. Assessment archetype A2 ('!L72:M72,'5b. Assessment archetype A2 ('!O72:P72,'5b. Assessment archetype A2 ('!R72:S72,'5b. Assessment archetype A2 ('!U72:V72,'5b. Assessment archetype A2 ('!X72,'5c. Assessment archetype A3 ('!D72:E72,'5c. Assessment archetype A3 ('!G72:I72,'5c. Assessment archetype A3 ('!K72:M72,'5c. Assessment archetype A3 ('!O72:P72,'5c. Assessment archetype A3 ('!R72:S72,'5c. Assessment archetype A3 ('!U72:W72,'5c. Assessment archetype A3 ('!Y72:Z72)</f>
        <v>2</v>
      </c>
      <c r="D50" s="153"/>
      <c r="E50" s="253"/>
      <c r="F50" s="92"/>
    </row>
    <row r="51" ht="26.55" customHeight="1">
      <c r="A51" s="156"/>
      <c r="B51" t="s" s="219">
        <v>151</v>
      </c>
      <c r="C51" s="224">
        <f>MEDIAN('5a. Assessment archetype A1 ('!D73:F73,'5a. Assessment archetype A1 ('!H73:I73,'5a. Assessment archetype A1 ('!K73:L73,'5a. Assessment archetype A1 ('!N73:O73,'5a. Assessment archetype A1 ('!Q73:R73,'5a. Assessment archetype A1 ('!T73:W73,'5a. Assessment archetype A1 ('!Y73:AB73,'5b. Assessment archetype A2 ('!D73:F73,'5b. Assessment archetype A2 ('!H73:J73,'5b. Assessment archetype A2 ('!L73:M73,'5b. Assessment archetype A2 ('!O73:P73,'5b. Assessment archetype A2 ('!R73:S73,'5b. Assessment archetype A2 ('!U73:V73,'5b. Assessment archetype A2 ('!X73,'5c. Assessment archetype A3 ('!D73:E73,'5c. Assessment archetype A3 ('!G73:I73,'5c. Assessment archetype A3 ('!K73:M73,'5c. Assessment archetype A3 ('!O73:P73,'5c. Assessment archetype A3 ('!R73:S73,'5c. Assessment archetype A3 ('!U73:W73,'5c. Assessment archetype A3 ('!Y73:Z73)</f>
        <v>2</v>
      </c>
      <c r="D51" s="157"/>
      <c r="E51" s="253"/>
      <c r="F51" s="92"/>
    </row>
    <row r="52" ht="40.05" customHeight="1">
      <c r="A52" s="92"/>
      <c r="B52" t="s" s="405">
        <v>152</v>
      </c>
      <c r="C52" s="407">
        <f>MEDIAN('5a. Assessment archetype A1 ('!D55:F73,'5a. Assessment archetype A1 ('!H55:I73,'5a. Assessment archetype A1 ('!K55:L73,'5a. Assessment archetype A1 ('!N55:O73,'5a. Assessment archetype A1 ('!Q55:R73,'5a. Assessment archetype A1 ('!T55:W73,'5a. Assessment archetype A1 ('!Y55:AB73,'5b. Assessment archetype A2 ('!D55:F73,'5b. Assessment archetype A2 ('!H55:J73,'5b. Assessment archetype A2 ('!L55:M73,'5b. Assessment archetype A2 ('!O55:P73,'5b. Assessment archetype A2 ('!R55:S73,'5b. Assessment archetype A2 ('!U55:V73,'5b. Assessment archetype A2 ('!X55:X73,'5c. Assessment archetype A3 ('!D55:E73,'5c. Assessment archetype A3 ('!G55:I73,'5c. Assessment archetype A3 ('!K55:M73,'5c. Assessment archetype A3 ('!O55:P73,'5c. Assessment archetype A3 ('!R55:S73,'5c. Assessment archetype A3 ('!U55:W73,'5c. Assessment archetype A3 ('!Y55:Z73,'5d. Assessment archetype A4 ('!D55:E73,'5d. Assessment archetype A4 ('!G55:I73,'5d. Assessment archetype A4 ('!K55:L73,'5d. Assessment archetype A4 ('!N55:N73,'5d. Assessment archetype A4 ('!P55:P73,'5d. Assessment archetype A4 ('!R55:R73,'5d. Assessment archetype A4 ('!T55:T73)</f>
        <v>2</v>
      </c>
      <c r="D52" s="238"/>
      <c r="E52" s="253"/>
      <c r="F52" s="92"/>
    </row>
    <row r="53" ht="14.05" customHeight="1">
      <c r="A53" s="92"/>
      <c r="B53" s="92"/>
      <c r="C53" s="279"/>
      <c r="D53" s="279"/>
      <c r="E53" s="92"/>
      <c r="F53" s="92"/>
    </row>
  </sheetData>
  <mergeCells count="41">
    <mergeCell ref="A23:A25"/>
    <mergeCell ref="A26:A28"/>
    <mergeCell ref="A10:A13"/>
    <mergeCell ref="A14:A16"/>
    <mergeCell ref="A17:A19"/>
    <mergeCell ref="A20:A22"/>
    <mergeCell ref="A46:A48"/>
    <mergeCell ref="A49:A51"/>
    <mergeCell ref="A33:A36"/>
    <mergeCell ref="A37:A39"/>
    <mergeCell ref="A40:A42"/>
    <mergeCell ref="A43:A45"/>
    <mergeCell ref="F10:F13"/>
    <mergeCell ref="F14:F16"/>
    <mergeCell ref="F17:F19"/>
    <mergeCell ref="F20:F22"/>
    <mergeCell ref="F23:F25"/>
    <mergeCell ref="F26:F28"/>
    <mergeCell ref="D10:D13"/>
    <mergeCell ref="D14:D16"/>
    <mergeCell ref="D17:D19"/>
    <mergeCell ref="D20:D22"/>
    <mergeCell ref="D23:D25"/>
    <mergeCell ref="D26:D28"/>
    <mergeCell ref="D33:D36"/>
    <mergeCell ref="D37:D39"/>
    <mergeCell ref="D40:D42"/>
    <mergeCell ref="D43:D45"/>
    <mergeCell ref="D46:D48"/>
    <mergeCell ref="D49:D51"/>
    <mergeCell ref="A31:F31"/>
    <mergeCell ref="C32:D32"/>
    <mergeCell ref="A4:B4"/>
    <mergeCell ref="A5:B5"/>
    <mergeCell ref="A7:F7"/>
    <mergeCell ref="A8:B8"/>
    <mergeCell ref="A32:B32"/>
    <mergeCell ref="A6:F6"/>
    <mergeCell ref="C8:D8"/>
    <mergeCell ref="A9:B9"/>
    <mergeCell ref="E8:F8"/>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BM83"/>
  <sheetViews>
    <sheetView workbookViewId="0" showGridLines="0" defaultGridColor="1"/>
  </sheetViews>
  <sheetFormatPr defaultColWidth="16.3333" defaultRowHeight="13.9" customHeight="1" outlineLevelRow="0" outlineLevelCol="0"/>
  <cols>
    <col min="1" max="1" width="28.1719" style="408" customWidth="1"/>
    <col min="2" max="2" width="55.3516" style="408" customWidth="1"/>
    <col min="3" max="65" width="10" style="408" customWidth="1"/>
    <col min="66" max="16384" width="16.3516" style="408" customWidth="1"/>
  </cols>
  <sheetData>
    <row r="1" ht="27.4" customHeight="1">
      <c r="A1" t="s" s="44">
        <v>204</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409"/>
    </row>
    <row r="2" ht="13.55" customHeight="1">
      <c r="A2" t="s" s="302">
        <v>108</v>
      </c>
      <c r="B2" s="71"/>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45"/>
      <c r="BH2" s="45"/>
      <c r="BI2" s="45"/>
      <c r="BJ2" s="45"/>
      <c r="BK2" s="45"/>
      <c r="BL2" s="45"/>
      <c r="BM2" s="45"/>
    </row>
    <row r="3" ht="13.55" customHeight="1">
      <c r="A3" t="s" s="304">
        <v>205</v>
      </c>
      <c r="B3" s="410"/>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row>
    <row r="4" ht="13.55" customHeight="1">
      <c r="A4" t="s" s="96">
        <v>35</v>
      </c>
      <c r="B4" s="411"/>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row>
    <row r="5" ht="52.55" customHeight="1">
      <c r="A5" t="s" s="101">
        <v>36</v>
      </c>
      <c r="B5" s="411"/>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row>
    <row r="6" ht="22.55" customHeight="1">
      <c r="A6" t="s" s="126">
        <v>121</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71"/>
      <c r="BM6" s="412"/>
    </row>
    <row r="7" ht="16.1" customHeight="1">
      <c r="A7" s="54"/>
      <c r="B7" s="54"/>
      <c r="C7" t="s" s="312">
        <v>206</v>
      </c>
      <c r="D7" t="s" s="312">
        <v>207</v>
      </c>
      <c r="E7" t="s" s="312">
        <v>208</v>
      </c>
      <c r="F7" t="s" s="312">
        <v>209</v>
      </c>
      <c r="G7" t="s" s="312">
        <v>206</v>
      </c>
      <c r="H7" t="s" s="312">
        <v>210</v>
      </c>
      <c r="I7" t="s" s="312">
        <v>210</v>
      </c>
      <c r="J7" t="s" s="312">
        <v>210</v>
      </c>
      <c r="K7" t="s" s="312">
        <v>210</v>
      </c>
      <c r="L7" t="s" s="312">
        <v>209</v>
      </c>
      <c r="M7" t="s" s="312">
        <v>207</v>
      </c>
      <c r="N7" t="s" s="312">
        <v>211</v>
      </c>
      <c r="O7" t="s" s="312">
        <v>212</v>
      </c>
      <c r="P7" t="s" s="312">
        <v>209</v>
      </c>
      <c r="Q7" t="s" s="312">
        <v>207</v>
      </c>
      <c r="R7" t="s" s="312">
        <v>209</v>
      </c>
      <c r="S7" t="s" s="312">
        <v>209</v>
      </c>
      <c r="T7" t="s" s="312">
        <v>206</v>
      </c>
      <c r="U7" t="s" s="312">
        <v>212</v>
      </c>
      <c r="V7" t="s" s="312">
        <v>212</v>
      </c>
      <c r="W7" t="s" s="312">
        <v>211</v>
      </c>
      <c r="X7" t="s" s="312">
        <v>210</v>
      </c>
      <c r="Y7" t="s" s="312">
        <v>207</v>
      </c>
      <c r="Z7" t="s" s="312">
        <v>210</v>
      </c>
      <c r="AA7" t="s" s="312">
        <v>206</v>
      </c>
      <c r="AB7" t="s" s="312">
        <v>208</v>
      </c>
      <c r="AC7" t="s" s="312">
        <v>207</v>
      </c>
      <c r="AD7" t="s" s="312">
        <v>211</v>
      </c>
      <c r="AE7" t="s" s="312">
        <v>212</v>
      </c>
      <c r="AF7" t="s" s="312">
        <v>211</v>
      </c>
      <c r="AG7" t="s" s="312">
        <v>206</v>
      </c>
      <c r="AH7" t="s" s="312">
        <v>212</v>
      </c>
      <c r="AI7" t="s" s="312">
        <v>206</v>
      </c>
      <c r="AJ7" t="s" s="312">
        <v>208</v>
      </c>
      <c r="AK7" t="s" s="312">
        <v>211</v>
      </c>
      <c r="AL7" t="s" s="312">
        <v>207</v>
      </c>
      <c r="AM7" t="s" s="312">
        <v>209</v>
      </c>
      <c r="AN7" t="s" s="312">
        <v>207</v>
      </c>
      <c r="AO7" t="s" s="312">
        <v>209</v>
      </c>
      <c r="AP7" t="s" s="312">
        <v>211</v>
      </c>
      <c r="AQ7" t="s" s="312">
        <v>212</v>
      </c>
      <c r="AR7" t="s" s="312">
        <v>206</v>
      </c>
      <c r="AS7" t="s" s="312">
        <v>208</v>
      </c>
      <c r="AT7" t="s" s="312">
        <v>208</v>
      </c>
      <c r="AU7" t="s" s="312">
        <v>207</v>
      </c>
      <c r="AV7" t="s" s="312">
        <v>211</v>
      </c>
      <c r="AW7" t="s" s="312">
        <v>208</v>
      </c>
      <c r="AX7" t="s" s="312">
        <v>206</v>
      </c>
      <c r="AY7" t="s" s="312">
        <v>212</v>
      </c>
      <c r="AZ7" t="s" s="312">
        <v>212</v>
      </c>
      <c r="BA7" t="s" s="312">
        <v>208</v>
      </c>
      <c r="BB7" t="s" s="312">
        <v>207</v>
      </c>
      <c r="BC7" t="s" s="312">
        <v>206</v>
      </c>
      <c r="BD7" t="s" s="312">
        <v>206</v>
      </c>
      <c r="BE7" t="s" s="312">
        <v>212</v>
      </c>
      <c r="BF7" t="s" s="312">
        <v>212</v>
      </c>
      <c r="BG7" t="s" s="312">
        <v>209</v>
      </c>
      <c r="BH7" t="s" s="312">
        <v>207</v>
      </c>
      <c r="BI7" t="s" s="312">
        <v>209</v>
      </c>
      <c r="BJ7" t="s" s="312">
        <v>207</v>
      </c>
      <c r="BK7" t="s" s="312">
        <v>210</v>
      </c>
      <c r="BL7" s="413"/>
      <c r="BM7" s="413"/>
    </row>
    <row r="8" ht="16.1" customHeight="1">
      <c r="A8" t="s" s="109">
        <v>113</v>
      </c>
      <c r="B8" s="414"/>
      <c r="C8" t="s" s="312">
        <v>213</v>
      </c>
      <c r="D8" t="s" s="312">
        <v>214</v>
      </c>
      <c r="E8" t="s" s="312">
        <v>213</v>
      </c>
      <c r="F8" t="s" s="312">
        <v>215</v>
      </c>
      <c r="G8" t="s" s="312">
        <v>213</v>
      </c>
      <c r="H8" t="s" s="312">
        <v>216</v>
      </c>
      <c r="I8" t="s" s="312">
        <v>214</v>
      </c>
      <c r="J8" t="s" s="312">
        <v>215</v>
      </c>
      <c r="K8" t="s" s="312">
        <v>213</v>
      </c>
      <c r="L8" t="s" s="312">
        <v>215</v>
      </c>
      <c r="M8" t="s" s="312">
        <v>213</v>
      </c>
      <c r="N8" t="s" s="312">
        <v>214</v>
      </c>
      <c r="O8" t="s" s="312">
        <v>216</v>
      </c>
      <c r="P8" t="s" s="312">
        <v>214</v>
      </c>
      <c r="Q8" t="s" s="312">
        <v>214</v>
      </c>
      <c r="R8" t="s" s="312">
        <v>213</v>
      </c>
      <c r="S8" t="s" s="312">
        <v>213</v>
      </c>
      <c r="T8" t="s" s="312">
        <v>214</v>
      </c>
      <c r="U8" t="s" s="312">
        <v>216</v>
      </c>
      <c r="V8" t="s" s="312">
        <v>214</v>
      </c>
      <c r="W8" t="s" s="312">
        <v>215</v>
      </c>
      <c r="X8" t="s" s="312">
        <v>216</v>
      </c>
      <c r="Y8" t="s" s="312">
        <v>214</v>
      </c>
      <c r="Z8" t="s" s="312">
        <v>214</v>
      </c>
      <c r="AA8" t="s" s="312">
        <v>216</v>
      </c>
      <c r="AB8" t="s" s="312">
        <v>216</v>
      </c>
      <c r="AC8" t="s" s="312">
        <v>215</v>
      </c>
      <c r="AD8" t="s" s="312">
        <v>216</v>
      </c>
      <c r="AE8" t="s" s="312">
        <v>213</v>
      </c>
      <c r="AF8" t="s" s="312">
        <v>213</v>
      </c>
      <c r="AG8" t="s" s="312">
        <v>216</v>
      </c>
      <c r="AH8" t="s" s="312">
        <v>216</v>
      </c>
      <c r="AI8" t="s" s="312">
        <v>216</v>
      </c>
      <c r="AJ8" t="s" s="312">
        <v>216</v>
      </c>
      <c r="AK8" t="s" s="312">
        <v>213</v>
      </c>
      <c r="AL8" t="s" s="312">
        <v>213</v>
      </c>
      <c r="AM8" t="s" s="312">
        <v>216</v>
      </c>
      <c r="AN8" t="s" s="312">
        <v>216</v>
      </c>
      <c r="AO8" t="s" s="312">
        <v>216</v>
      </c>
      <c r="AP8" t="s" s="312">
        <v>216</v>
      </c>
      <c r="AQ8" t="s" s="312">
        <v>213</v>
      </c>
      <c r="AR8" t="s" s="312">
        <v>214</v>
      </c>
      <c r="AS8" t="s" s="312">
        <v>216</v>
      </c>
      <c r="AT8" t="s" s="312">
        <v>216</v>
      </c>
      <c r="AU8" t="s" s="312">
        <v>213</v>
      </c>
      <c r="AV8" t="s" s="312">
        <v>214</v>
      </c>
      <c r="AW8" t="s" s="312">
        <v>214</v>
      </c>
      <c r="AX8" t="s" s="312">
        <v>216</v>
      </c>
      <c r="AY8" t="s" s="312">
        <v>214</v>
      </c>
      <c r="AZ8" t="s" s="312">
        <v>215</v>
      </c>
      <c r="BA8" t="s" s="312">
        <v>213</v>
      </c>
      <c r="BB8" t="s" s="312">
        <v>215</v>
      </c>
      <c r="BC8" t="s" s="312">
        <v>215</v>
      </c>
      <c r="BD8" t="s" s="312">
        <v>213</v>
      </c>
      <c r="BE8" t="s" s="312">
        <v>214</v>
      </c>
      <c r="BF8" t="s" s="312">
        <v>215</v>
      </c>
      <c r="BG8" t="s" s="312">
        <v>213</v>
      </c>
      <c r="BH8" t="s" s="312">
        <v>215</v>
      </c>
      <c r="BI8" t="s" s="312">
        <v>214</v>
      </c>
      <c r="BJ8" t="s" s="312">
        <v>216</v>
      </c>
      <c r="BK8" t="s" s="312">
        <v>213</v>
      </c>
      <c r="BL8" s="413"/>
      <c r="BM8" s="413"/>
    </row>
    <row r="9" ht="52.55" customHeight="1">
      <c r="A9" s="121"/>
      <c r="B9" s="415"/>
      <c r="C9" t="s" s="73">
        <v>217</v>
      </c>
      <c r="D9" t="s" s="73">
        <v>218</v>
      </c>
      <c r="E9" t="s" s="73">
        <v>219</v>
      </c>
      <c r="F9" t="s" s="282">
        <v>220</v>
      </c>
      <c r="G9" t="s" s="73">
        <v>221</v>
      </c>
      <c r="H9" t="s" s="73">
        <v>222</v>
      </c>
      <c r="I9" t="s" s="73">
        <v>223</v>
      </c>
      <c r="J9" t="s" s="73">
        <v>224</v>
      </c>
      <c r="K9" t="s" s="73">
        <v>225</v>
      </c>
      <c r="L9" t="s" s="282">
        <v>226</v>
      </c>
      <c r="M9" t="s" s="73">
        <v>227</v>
      </c>
      <c r="N9" t="s" s="73">
        <v>228</v>
      </c>
      <c r="O9" t="s" s="282">
        <v>229</v>
      </c>
      <c r="P9" t="s" s="282">
        <v>230</v>
      </c>
      <c r="Q9" t="s" s="73">
        <v>231</v>
      </c>
      <c r="R9" t="s" s="282">
        <v>232</v>
      </c>
      <c r="S9" t="s" s="282">
        <v>233</v>
      </c>
      <c r="T9" t="s" s="73">
        <v>234</v>
      </c>
      <c r="U9" t="s" s="282">
        <v>235</v>
      </c>
      <c r="V9" t="s" s="282">
        <v>236</v>
      </c>
      <c r="W9" t="s" s="282">
        <v>237</v>
      </c>
      <c r="X9" t="s" s="73">
        <v>238</v>
      </c>
      <c r="Y9" t="s" s="73">
        <v>239</v>
      </c>
      <c r="Z9" t="s" s="73">
        <v>240</v>
      </c>
      <c r="AA9" t="s" s="73">
        <v>241</v>
      </c>
      <c r="AB9" t="s" s="282">
        <v>242</v>
      </c>
      <c r="AC9" t="s" s="73">
        <v>243</v>
      </c>
      <c r="AD9" t="s" s="73">
        <v>244</v>
      </c>
      <c r="AE9" t="s" s="282">
        <v>245</v>
      </c>
      <c r="AF9" t="s" s="73">
        <v>246</v>
      </c>
      <c r="AG9" t="s" s="73">
        <v>247</v>
      </c>
      <c r="AH9" t="s" s="282">
        <v>248</v>
      </c>
      <c r="AI9" t="s" s="73">
        <v>249</v>
      </c>
      <c r="AJ9" t="s" s="416">
        <v>250</v>
      </c>
      <c r="AK9" t="s" s="73">
        <v>251</v>
      </c>
      <c r="AL9" t="s" s="73">
        <v>252</v>
      </c>
      <c r="AM9" t="s" s="282">
        <v>253</v>
      </c>
      <c r="AN9" t="s" s="282">
        <v>254</v>
      </c>
      <c r="AO9" t="s" s="282">
        <v>255</v>
      </c>
      <c r="AP9" t="s" s="73">
        <v>256</v>
      </c>
      <c r="AQ9" t="s" s="282">
        <v>257</v>
      </c>
      <c r="AR9" t="s" s="73">
        <v>258</v>
      </c>
      <c r="AS9" t="s" s="416">
        <v>259</v>
      </c>
      <c r="AT9" t="s" s="282">
        <v>260</v>
      </c>
      <c r="AU9" t="s" s="73">
        <v>261</v>
      </c>
      <c r="AV9" t="s" s="73">
        <v>262</v>
      </c>
      <c r="AW9" t="s" s="416">
        <v>263</v>
      </c>
      <c r="AX9" t="s" s="73">
        <v>264</v>
      </c>
      <c r="AY9" t="s" s="282">
        <v>265</v>
      </c>
      <c r="AZ9" t="s" s="282">
        <v>266</v>
      </c>
      <c r="BA9" t="s" s="416">
        <v>267</v>
      </c>
      <c r="BB9" t="s" s="73">
        <v>268</v>
      </c>
      <c r="BC9" t="s" s="73">
        <v>269</v>
      </c>
      <c r="BD9" t="s" s="73">
        <v>270</v>
      </c>
      <c r="BE9" t="s" s="282">
        <v>271</v>
      </c>
      <c r="BF9" t="s" s="282">
        <v>272</v>
      </c>
      <c r="BG9" t="s" s="282">
        <v>273</v>
      </c>
      <c r="BH9" t="s" s="73">
        <v>274</v>
      </c>
      <c r="BI9" t="s" s="282">
        <v>275</v>
      </c>
      <c r="BJ9" t="s" s="282">
        <v>276</v>
      </c>
      <c r="BK9" t="s" s="73">
        <v>277</v>
      </c>
      <c r="BL9" s="73"/>
      <c r="BM9" s="73"/>
    </row>
    <row r="10" ht="13.75" customHeight="1">
      <c r="A10" t="s" s="138">
        <v>124</v>
      </c>
      <c r="B10" t="s" s="417">
        <v>125</v>
      </c>
      <c r="C10" s="418">
        <f>'5c. Assessment archetype A3 ('!U9</f>
        <v>3</v>
      </c>
      <c r="D10" s="418">
        <f>'5b. Assessment archetype A2 ('!H9</f>
        <v>2</v>
      </c>
      <c r="E10" s="418">
        <f>'5c. Assessment archetype A3 ('!Y9</f>
        <v>2</v>
      </c>
      <c r="F10" s="418">
        <f>'5d. Assessment archetype A4 ('!K9</f>
        <v>1</v>
      </c>
      <c r="G10" s="418">
        <f>'5c. Assessment archetype A3 ('!V9</f>
        <v>4</v>
      </c>
      <c r="H10" s="418">
        <f>'5a. Assessment archetype A1 ('!Q9</f>
        <v>4</v>
      </c>
      <c r="I10" s="418">
        <f>'5b. Assessment archetype A2 ('!R9</f>
        <v>3</v>
      </c>
      <c r="J10" s="418">
        <f>'5d. Assessment archetype A4 ('!P9</f>
        <v>2</v>
      </c>
      <c r="K10" s="418">
        <f>'5c. Assessment archetype A3 ('!R9</f>
        <v>3</v>
      </c>
      <c r="L10" s="418">
        <f>'5d. Assessment archetype A4 ('!L9</f>
        <v>2</v>
      </c>
      <c r="M10" s="418">
        <f>'5c. Assessment archetype A3 ('!G9</f>
        <v>2</v>
      </c>
      <c r="N10" s="418">
        <f>'5b. Assessment archetype A2 ('!O9</f>
        <v>3</v>
      </c>
      <c r="O10" s="418">
        <f>'5a. Assessment archetype A1 ('!D9</f>
        <v>3</v>
      </c>
      <c r="P10" s="418">
        <f>'5b. Assessment archetype A2 ('!L9</f>
        <v>3</v>
      </c>
      <c r="Q10" s="418">
        <f>'5b. Assessment archetype A2 ('!I9</f>
        <v>4</v>
      </c>
      <c r="R10" s="418">
        <f>'5c. Assessment archetype A3 ('!K9</f>
        <v>2</v>
      </c>
      <c r="S10" s="418">
        <f>'5c. Assessment archetype A3 ('!L9</f>
        <v>1</v>
      </c>
      <c r="T10" s="418">
        <f>'5b. Assessment archetype A2 ('!U9</f>
        <v>2</v>
      </c>
      <c r="U10" s="418">
        <f>'5a. Assessment archetype A1 ('!F9</f>
        <v>2</v>
      </c>
      <c r="V10" s="418">
        <f>'5b. Assessment archetype A2 ('!D9</f>
        <v>3</v>
      </c>
      <c r="W10" s="418">
        <f>'5d. Assessment archetype A4 ('!N9</f>
        <v>3</v>
      </c>
      <c r="X10" s="418">
        <f>'5a. Assessment archetype A1 ('!R9</f>
        <v>4</v>
      </c>
      <c r="Y10" s="418">
        <f>'5b. Assessment archetype A2 ('!J9</f>
        <v>3</v>
      </c>
      <c r="Z10" s="418">
        <f>'5b. Assessment archetype A2 ('!S9</f>
        <v>3</v>
      </c>
      <c r="AA10" s="418">
        <f>'5a. Assessment archetype A1 ('!T9</f>
        <v>4</v>
      </c>
      <c r="AB10" s="418">
        <f>'5a. Assessment archetype A1 ('!Y9</f>
        <v>4</v>
      </c>
      <c r="AC10" s="418">
        <f>'5d. Assessment archetype A4 ('!G9</f>
        <v>4</v>
      </c>
      <c r="AD10" s="418">
        <f>'5a. Assessment archetype A1 ('!N9</f>
        <v>4</v>
      </c>
      <c r="AE10" s="418">
        <f>'5c. Assessment archetype A3 ('!D9</f>
        <v>1</v>
      </c>
      <c r="AF10" s="418">
        <f>'5c. Assessment archetype A3 ('!O9</f>
        <v>3</v>
      </c>
      <c r="AG10" s="418">
        <f>'5a. Assessment archetype A1 ('!U9</f>
        <v>4</v>
      </c>
      <c r="AH10" s="418">
        <f>'5a. Assessment archetype A1 ('!E9</f>
        <v>2</v>
      </c>
      <c r="AI10" s="419">
        <f>'5a. Assessment archetype A1 ('!V9</f>
        <v>4</v>
      </c>
      <c r="AJ10" s="420">
        <f>'5a. Assessment archetype A1 ('!Z9</f>
        <v>3</v>
      </c>
      <c r="AK10" s="421">
        <f>'5c. Assessment archetype A3 ('!P9</f>
        <v>5</v>
      </c>
      <c r="AL10" s="418">
        <f>'5c. Assessment archetype A3 ('!H9</f>
        <v>3</v>
      </c>
      <c r="AM10" s="418">
        <f>'5a. Assessment archetype A1 ('!K9</f>
        <v>3</v>
      </c>
      <c r="AN10" s="418">
        <f>'5a. Assessment archetype A1 ('!H9</f>
        <v>4</v>
      </c>
      <c r="AO10" s="418">
        <f>'5a. Assessment archetype A1 ('!L9</f>
        <v>4</v>
      </c>
      <c r="AP10" s="418">
        <f>'5a. Assessment archetype A1 ('!O9</f>
        <v>3</v>
      </c>
      <c r="AQ10" s="418">
        <f>'5c. Assessment archetype A3 ('!E9</f>
        <v>3</v>
      </c>
      <c r="AR10" s="419">
        <f>'5b. Assessment archetype A2 ('!V9</f>
        <v>4</v>
      </c>
      <c r="AS10" s="420">
        <f>'5a. Assessment archetype A1 ('!AA9</f>
        <v>3</v>
      </c>
      <c r="AT10" s="421">
        <f>'5a. Assessment archetype A1 ('!AB9</f>
        <v>3</v>
      </c>
      <c r="AU10" s="418">
        <f>'5c. Assessment archetype A3 ('!I9</f>
        <v>2</v>
      </c>
      <c r="AV10" s="419">
        <f>'5b. Assessment archetype A2 ('!P9</f>
        <v>3</v>
      </c>
      <c r="AW10" s="420">
        <f>'5b. Assessment archetype A2 ('!X9</f>
        <v>3</v>
      </c>
      <c r="AX10" s="421">
        <f>'5a. Assessment archetype A1 ('!W9</f>
        <v>4</v>
      </c>
      <c r="AY10" s="418">
        <f>'5b. Assessment archetype A2 ('!E9</f>
        <v>3</v>
      </c>
      <c r="AZ10" s="419">
        <f>'5d. Assessment archetype A4 ('!D9</f>
        <v>3</v>
      </c>
      <c r="BA10" s="420">
        <f>'5c. Assessment archetype A3 ('!Z9</f>
        <v>4</v>
      </c>
      <c r="BB10" s="421">
        <f>'5d. Assessment archetype A4 ('!H9</f>
        <v>3</v>
      </c>
      <c r="BC10" s="418">
        <f>'5d. Assessment archetype A4 ('!R9</f>
        <v>4</v>
      </c>
      <c r="BD10" s="418">
        <f>'5c. Assessment archetype A3 ('!W9</f>
        <v>4</v>
      </c>
      <c r="BE10" s="418">
        <f>'5b. Assessment archetype A2 ('!F9</f>
        <v>3</v>
      </c>
      <c r="BF10" s="418">
        <f>'5d. Assessment archetype A4 ('!E9</f>
        <v>2</v>
      </c>
      <c r="BG10" s="418">
        <f>'5c. Assessment archetype A3 ('!M9</f>
        <v>4</v>
      </c>
      <c r="BH10" s="418">
        <f>'5d. Assessment archetype A4 ('!I9</f>
        <v>4</v>
      </c>
      <c r="BI10" s="418">
        <f>'5b. Assessment archetype A2 ('!M9</f>
        <v>3</v>
      </c>
      <c r="BJ10" s="418">
        <f>'5a. Assessment archetype A1 ('!I9</f>
        <v>4</v>
      </c>
      <c r="BK10" s="418">
        <f>'5c. Assessment archetype A3 ('!S9</f>
        <v>3</v>
      </c>
      <c r="BL10" s="73"/>
      <c r="BM10" s="73"/>
    </row>
    <row r="11" ht="26.55" customHeight="1">
      <c r="A11" s="189"/>
      <c r="B11" t="s" s="417">
        <v>126</v>
      </c>
      <c r="C11" s="418">
        <f>'5c. Assessment archetype A3 ('!U10</f>
        <v>4</v>
      </c>
      <c r="D11" s="418">
        <f>'5b. Assessment archetype A2 ('!H10</f>
        <v>1</v>
      </c>
      <c r="E11" s="418">
        <f>'5c. Assessment archetype A3 ('!Y10</f>
        <v>2</v>
      </c>
      <c r="F11" s="418">
        <f>'5d. Assessment archetype A4 ('!K10</f>
        <v>2</v>
      </c>
      <c r="G11" s="418">
        <f>'5c. Assessment archetype A3 ('!V10</f>
        <v>4</v>
      </c>
      <c r="H11" s="418">
        <f>'5a. Assessment archetype A1 ('!Q10</f>
        <v>3</v>
      </c>
      <c r="I11" s="418">
        <f>'5b. Assessment archetype A2 ('!R10</f>
        <v>3</v>
      </c>
      <c r="J11" s="418">
        <f>'5d. Assessment archetype A4 ('!P10</f>
        <v>2</v>
      </c>
      <c r="K11" s="418">
        <f>'5c. Assessment archetype A3 ('!R10</f>
        <v>3</v>
      </c>
      <c r="L11" s="418">
        <f>'5d. Assessment archetype A4 ('!L10</f>
        <v>1</v>
      </c>
      <c r="M11" s="418">
        <f>'5c. Assessment archetype A3 ('!G10</f>
        <v>2</v>
      </c>
      <c r="N11" s="418">
        <f>'5b. Assessment archetype A2 ('!O10</f>
        <v>3</v>
      </c>
      <c r="O11" s="418">
        <f>'5a. Assessment archetype A1 ('!D10</f>
        <v>2</v>
      </c>
      <c r="P11" s="418">
        <f>'5b. Assessment archetype A2 ('!L10</f>
        <v>1</v>
      </c>
      <c r="Q11" s="418">
        <f>'5b. Assessment archetype A2 ('!I10</f>
        <v>4</v>
      </c>
      <c r="R11" s="418">
        <f>'5c. Assessment archetype A3 ('!K10</f>
        <v>3</v>
      </c>
      <c r="S11" s="418">
        <f>'5c. Assessment archetype A3 ('!L10</f>
        <v>3</v>
      </c>
      <c r="T11" t="s" s="422">
        <f>'5b. Assessment archetype A2 ('!U10</f>
        <v>278</v>
      </c>
      <c r="U11" s="418">
        <f>'5a. Assessment archetype A1 ('!F10</f>
        <v>2</v>
      </c>
      <c r="V11" s="418">
        <f>'5b. Assessment archetype A2 ('!D10</f>
        <v>2</v>
      </c>
      <c r="W11" s="418">
        <f>'5d. Assessment archetype A4 ('!N10</f>
        <v>3</v>
      </c>
      <c r="X11" s="418">
        <f>'5a. Assessment archetype A1 ('!R10</f>
        <v>3</v>
      </c>
      <c r="Y11" s="418">
        <f>'5b. Assessment archetype A2 ('!J10</f>
        <v>4</v>
      </c>
      <c r="Z11" s="418">
        <f>'5b. Assessment archetype A2 ('!S10</f>
        <v>3</v>
      </c>
      <c r="AA11" s="418">
        <f>'5a. Assessment archetype A1 ('!T10</f>
        <v>3</v>
      </c>
      <c r="AB11" s="418">
        <f>'5a. Assessment archetype A1 ('!Y10</f>
        <v>4</v>
      </c>
      <c r="AC11" s="418">
        <f>'5d. Assessment archetype A4 ('!G10</f>
        <v>4</v>
      </c>
      <c r="AD11" s="418">
        <f>'5a. Assessment archetype A1 ('!N10</f>
        <v>3</v>
      </c>
      <c r="AE11" s="418">
        <f>'5c. Assessment archetype A3 ('!D10</f>
        <v>1</v>
      </c>
      <c r="AF11" s="418">
        <f>'5c. Assessment archetype A3 ('!O10</f>
        <v>4</v>
      </c>
      <c r="AG11" s="418">
        <f>'5a. Assessment archetype A1 ('!U10</f>
        <v>4</v>
      </c>
      <c r="AH11" s="418">
        <f>'5a. Assessment archetype A1 ('!E10</f>
        <v>2</v>
      </c>
      <c r="AI11" s="419">
        <f>'5a. Assessment archetype A1 ('!V10</f>
        <v>3</v>
      </c>
      <c r="AJ11" s="420">
        <f>'5a. Assessment archetype A1 ('!Z10</f>
        <v>3</v>
      </c>
      <c r="AK11" s="421">
        <f>'5c. Assessment archetype A3 ('!P10</f>
        <v>3</v>
      </c>
      <c r="AL11" s="418">
        <f>'5c. Assessment archetype A3 ('!H10</f>
        <v>3</v>
      </c>
      <c r="AM11" s="418">
        <f>'5a. Assessment archetype A1 ('!K10</f>
        <v>2</v>
      </c>
      <c r="AN11" s="418">
        <f>'5a. Assessment archetype A1 ('!H10</f>
        <v>4</v>
      </c>
      <c r="AO11" s="418">
        <f>'5a. Assessment archetype A1 ('!L10</f>
        <v>4</v>
      </c>
      <c r="AP11" s="418">
        <f>'5a. Assessment archetype A1 ('!O10</f>
        <v>3</v>
      </c>
      <c r="AQ11" s="418">
        <f>'5c. Assessment archetype A3 ('!E10</f>
        <v>2</v>
      </c>
      <c r="AR11" s="419">
        <f>'5b. Assessment archetype A2 ('!V10</f>
        <v>3</v>
      </c>
      <c r="AS11" s="420">
        <f>'5a. Assessment archetype A1 ('!AA10</f>
        <v>4</v>
      </c>
      <c r="AT11" s="421">
        <f>'5a. Assessment archetype A1 ('!AB10</f>
        <v>2</v>
      </c>
      <c r="AU11" s="418">
        <f>'5c. Assessment archetype A3 ('!I10</f>
        <v>2</v>
      </c>
      <c r="AV11" s="419">
        <f>'5b. Assessment archetype A2 ('!P10</f>
        <v>4</v>
      </c>
      <c r="AW11" s="420">
        <f>'5b. Assessment archetype A2 ('!X10</f>
        <v>3</v>
      </c>
      <c r="AX11" s="421">
        <f>'5a. Assessment archetype A1 ('!W10</f>
        <v>2</v>
      </c>
      <c r="AY11" s="418">
        <f>'5b. Assessment archetype A2 ('!E10</f>
        <v>2</v>
      </c>
      <c r="AZ11" s="419">
        <f>'5d. Assessment archetype A4 ('!D10</f>
        <v>2</v>
      </c>
      <c r="BA11" s="420">
        <f>'5c. Assessment archetype A3 ('!Z10</f>
        <v>4</v>
      </c>
      <c r="BB11" s="421">
        <f>'5d. Assessment archetype A4 ('!H10</f>
        <v>3</v>
      </c>
      <c r="BC11" s="418">
        <f>'5d. Assessment archetype A4 ('!R10</f>
        <v>4</v>
      </c>
      <c r="BD11" s="418">
        <f>'5c. Assessment archetype A3 ('!W10</f>
        <v>4</v>
      </c>
      <c r="BE11" s="418">
        <f>'5b. Assessment archetype A2 ('!F10</f>
        <v>2</v>
      </c>
      <c r="BF11" s="418">
        <f>'5d. Assessment archetype A4 ('!E10</f>
        <v>1</v>
      </c>
      <c r="BG11" s="418">
        <f>'5c. Assessment archetype A3 ('!M10</f>
        <v>3</v>
      </c>
      <c r="BH11" s="418">
        <f>'5d. Assessment archetype A4 ('!I10</f>
        <v>4</v>
      </c>
      <c r="BI11" s="418">
        <f>'5b. Assessment archetype A2 ('!M10</f>
        <v>3</v>
      </c>
      <c r="BJ11" s="418">
        <f>'5a. Assessment archetype A1 ('!I10</f>
        <v>4</v>
      </c>
      <c r="BK11" s="418">
        <f>'5c. Assessment archetype A3 ('!S10</f>
        <v>3</v>
      </c>
      <c r="BL11" s="73"/>
      <c r="BM11" s="73"/>
    </row>
    <row r="12" ht="26.55" customHeight="1">
      <c r="A12" s="189"/>
      <c r="B12" t="s" s="417">
        <v>127</v>
      </c>
      <c r="C12" s="418">
        <f>'5c. Assessment archetype A3 ('!U11</f>
        <v>4</v>
      </c>
      <c r="D12" s="418">
        <f>'5b. Assessment archetype A2 ('!H11</f>
        <v>1</v>
      </c>
      <c r="E12" s="418">
        <f>'5c. Assessment archetype A3 ('!Y11</f>
        <v>2</v>
      </c>
      <c r="F12" s="418">
        <f>'5d. Assessment archetype A4 ('!K11</f>
        <v>1</v>
      </c>
      <c r="G12" s="418">
        <f>'5c. Assessment archetype A3 ('!V11</f>
        <v>4</v>
      </c>
      <c r="H12" s="418">
        <f>'5a. Assessment archetype A1 ('!Q11</f>
        <v>3</v>
      </c>
      <c r="I12" s="418">
        <f>'5b. Assessment archetype A2 ('!R11</f>
        <v>3</v>
      </c>
      <c r="J12" s="418">
        <f>'5d. Assessment archetype A4 ('!P11</f>
        <v>2</v>
      </c>
      <c r="K12" s="418">
        <f>'5c. Assessment archetype A3 ('!R11</f>
        <v>3</v>
      </c>
      <c r="L12" s="418">
        <f>'5d. Assessment archetype A4 ('!L11</f>
        <v>3</v>
      </c>
      <c r="M12" s="418">
        <f>'5c. Assessment archetype A3 ('!G11</f>
        <v>2</v>
      </c>
      <c r="N12" s="418">
        <f>'5b. Assessment archetype A2 ('!O11</f>
        <v>4</v>
      </c>
      <c r="O12" s="418">
        <f>'5a. Assessment archetype A1 ('!D11</f>
        <v>2</v>
      </c>
      <c r="P12" s="418">
        <f>'5b. Assessment archetype A2 ('!L11</f>
        <v>3</v>
      </c>
      <c r="Q12" s="418">
        <f>'5b. Assessment archetype A2 ('!I11</f>
        <v>4</v>
      </c>
      <c r="R12" s="418">
        <f>'5c. Assessment archetype A3 ('!K11</f>
        <v>3</v>
      </c>
      <c r="S12" s="418">
        <f>'5c. Assessment archetype A3 ('!L11</f>
        <v>4</v>
      </c>
      <c r="T12" s="418">
        <f>'5b. Assessment archetype A2 ('!U11</f>
        <v>3</v>
      </c>
      <c r="U12" s="418">
        <f>'5a. Assessment archetype A1 ('!F11</f>
        <v>2</v>
      </c>
      <c r="V12" s="418">
        <f>'5b. Assessment archetype A2 ('!D11</f>
        <v>3</v>
      </c>
      <c r="W12" s="418">
        <f>'5d. Assessment archetype A4 ('!N11</f>
        <v>3</v>
      </c>
      <c r="X12" s="418">
        <f>'5a. Assessment archetype A1 ('!R11</f>
        <v>4</v>
      </c>
      <c r="Y12" s="418">
        <f>'5b. Assessment archetype A2 ('!J11</f>
        <v>2</v>
      </c>
      <c r="Z12" s="418">
        <f>'5b. Assessment archetype A2 ('!S11</f>
        <v>4</v>
      </c>
      <c r="AA12" s="418">
        <f>'5a. Assessment archetype A1 ('!T11</f>
        <v>4</v>
      </c>
      <c r="AB12" s="418">
        <f>'5a. Assessment archetype A1 ('!Y11</f>
        <v>2</v>
      </c>
      <c r="AC12" s="418">
        <f>'5d. Assessment archetype A4 ('!G11</f>
        <v>4</v>
      </c>
      <c r="AD12" s="418">
        <f>'5a. Assessment archetype A1 ('!N11</f>
        <v>3</v>
      </c>
      <c r="AE12" s="418">
        <f>'5c. Assessment archetype A3 ('!D11</f>
        <v>1</v>
      </c>
      <c r="AF12" s="418">
        <f>'5c. Assessment archetype A3 ('!O11</f>
        <v>3</v>
      </c>
      <c r="AG12" s="418">
        <f>'5a. Assessment archetype A1 ('!U11</f>
        <v>4</v>
      </c>
      <c r="AH12" s="418">
        <f>'5a. Assessment archetype A1 ('!E11</f>
        <v>2</v>
      </c>
      <c r="AI12" s="419">
        <f>'5a. Assessment archetype A1 ('!V11</f>
        <v>4</v>
      </c>
      <c r="AJ12" s="420">
        <f>'5a. Assessment archetype A1 ('!Z11</f>
        <v>4</v>
      </c>
      <c r="AK12" s="421">
        <f>'5c. Assessment archetype A3 ('!P11</f>
        <v>3</v>
      </c>
      <c r="AL12" s="418">
        <f>'5c. Assessment archetype A3 ('!H11</f>
        <v>3</v>
      </c>
      <c r="AM12" s="418">
        <f>'5a. Assessment archetype A1 ('!K11</f>
        <v>4</v>
      </c>
      <c r="AN12" s="418">
        <f>'5a. Assessment archetype A1 ('!H11</f>
        <v>4</v>
      </c>
      <c r="AO12" s="418">
        <f>'5a. Assessment archetype A1 ('!L11</f>
        <v>4</v>
      </c>
      <c r="AP12" s="418">
        <f>'5a. Assessment archetype A1 ('!O11</f>
        <v>3</v>
      </c>
      <c r="AQ12" s="418">
        <f>'5c. Assessment archetype A3 ('!E11</f>
        <v>1</v>
      </c>
      <c r="AR12" s="419">
        <f>'5b. Assessment archetype A2 ('!V11</f>
        <v>4</v>
      </c>
      <c r="AS12" s="420">
        <f>'5a. Assessment archetype A1 ('!AA11</f>
        <v>3</v>
      </c>
      <c r="AT12" s="421">
        <f>'5a. Assessment archetype A1 ('!AB11</f>
        <v>3</v>
      </c>
      <c r="AU12" s="418">
        <f>'5c. Assessment archetype A3 ('!I11</f>
        <v>0</v>
      </c>
      <c r="AV12" s="419">
        <f>'5b. Assessment archetype A2 ('!P11</f>
        <v>3</v>
      </c>
      <c r="AW12" s="420">
        <f>'5b. Assessment archetype A2 ('!X11</f>
        <v>3</v>
      </c>
      <c r="AX12" s="421">
        <f>'5a. Assessment archetype A1 ('!W11</f>
        <v>4</v>
      </c>
      <c r="AY12" s="418">
        <f>'5b. Assessment archetype A2 ('!E11</f>
        <v>2</v>
      </c>
      <c r="AZ12" s="419">
        <f>'5d. Assessment archetype A4 ('!D11</f>
        <v>2</v>
      </c>
      <c r="BA12" s="420">
        <f>'5c. Assessment archetype A3 ('!Z11</f>
        <v>4</v>
      </c>
      <c r="BB12" s="421">
        <f>'5d. Assessment archetype A4 ('!H11</f>
        <v>3</v>
      </c>
      <c r="BC12" s="418">
        <f>'5d. Assessment archetype A4 ('!R11</f>
        <v>4</v>
      </c>
      <c r="BD12" s="418">
        <f>'5c. Assessment archetype A3 ('!W11</f>
        <v>4</v>
      </c>
      <c r="BE12" s="418">
        <f>'5b. Assessment archetype A2 ('!F11</f>
        <v>3</v>
      </c>
      <c r="BF12" s="418">
        <f>'5d. Assessment archetype A4 ('!E11</f>
        <v>1</v>
      </c>
      <c r="BG12" s="418">
        <f>'5c. Assessment archetype A3 ('!M11</f>
        <v>2</v>
      </c>
      <c r="BH12" s="418">
        <f>'5d. Assessment archetype A4 ('!I11</f>
        <v>2</v>
      </c>
      <c r="BI12" s="418">
        <f>'5b. Assessment archetype A2 ('!M11</f>
        <v>4</v>
      </c>
      <c r="BJ12" s="418">
        <f>'5a. Assessment archetype A1 ('!I11</f>
        <v>3</v>
      </c>
      <c r="BK12" s="418">
        <f>'5c. Assessment archetype A3 ('!S11</f>
        <v>3</v>
      </c>
      <c r="BL12" s="73"/>
      <c r="BM12" s="73"/>
    </row>
    <row r="13" ht="26.55" customHeight="1">
      <c r="A13" s="190"/>
      <c r="B13" t="s" s="417">
        <v>128</v>
      </c>
      <c r="C13" s="418">
        <f>'5c. Assessment archetype A3 ('!U12</f>
        <v>0</v>
      </c>
      <c r="D13" s="418">
        <f>'5b. Assessment archetype A2 ('!H12</f>
        <v>1</v>
      </c>
      <c r="E13" s="418">
        <f>'5c. Assessment archetype A3 ('!Y12</f>
        <v>0</v>
      </c>
      <c r="F13" s="418">
        <f>'5d. Assessment archetype A4 ('!K12</f>
        <v>2</v>
      </c>
      <c r="G13" s="418">
        <f>'5c. Assessment archetype A3 ('!V12</f>
        <v>4</v>
      </c>
      <c r="H13" s="418">
        <f>'5a. Assessment archetype A1 ('!Q12</f>
        <v>3</v>
      </c>
      <c r="I13" s="418">
        <f>'5b. Assessment archetype A2 ('!R12</f>
        <v>3</v>
      </c>
      <c r="J13" s="418">
        <f>'5d. Assessment archetype A4 ('!P12</f>
        <v>2</v>
      </c>
      <c r="K13" s="418">
        <f>'5c. Assessment archetype A3 ('!R12</f>
        <v>3</v>
      </c>
      <c r="L13" s="418">
        <f>'5d. Assessment archetype A4 ('!L12</f>
        <v>1</v>
      </c>
      <c r="M13" s="418">
        <f>'5c. Assessment archetype A3 ('!G12</f>
        <v>2</v>
      </c>
      <c r="N13" s="418">
        <f>'5b. Assessment archetype A2 ('!O12</f>
        <v>3</v>
      </c>
      <c r="O13" s="418">
        <f>'5a. Assessment archetype A1 ('!D12</f>
        <v>3</v>
      </c>
      <c r="P13" s="418">
        <f>'5b. Assessment archetype A2 ('!L12</f>
        <v>1</v>
      </c>
      <c r="Q13" s="418">
        <f>'5b. Assessment archetype A2 ('!I12</f>
        <v>4</v>
      </c>
      <c r="R13" s="418">
        <f>'5c. Assessment archetype A3 ('!K12</f>
        <v>1</v>
      </c>
      <c r="S13" s="418">
        <f>'5c. Assessment archetype A3 ('!L12</f>
        <v>3</v>
      </c>
      <c r="T13" s="418">
        <f>'5b. Assessment archetype A2 ('!U12</f>
        <v>3</v>
      </c>
      <c r="U13" s="418">
        <f>'5a. Assessment archetype A1 ('!F12</f>
        <v>2</v>
      </c>
      <c r="V13" s="418">
        <f>'5b. Assessment archetype A2 ('!D12</f>
        <v>3</v>
      </c>
      <c r="W13" s="418">
        <f>'5d. Assessment archetype A4 ('!N12</f>
        <v>4</v>
      </c>
      <c r="X13" s="418">
        <f>'5a. Assessment archetype A1 ('!R12</f>
        <v>3</v>
      </c>
      <c r="Y13" s="418">
        <f>'5b. Assessment archetype A2 ('!J12</f>
        <v>3</v>
      </c>
      <c r="Z13" s="418">
        <f>'5b. Assessment archetype A2 ('!S12</f>
        <v>3</v>
      </c>
      <c r="AA13" s="418">
        <f>'5a. Assessment archetype A1 ('!T12</f>
        <v>3</v>
      </c>
      <c r="AB13" s="418">
        <f>'5a. Assessment archetype A1 ('!Y12</f>
        <v>2</v>
      </c>
      <c r="AC13" s="418">
        <f>'5d. Assessment archetype A4 ('!G12</f>
        <v>4</v>
      </c>
      <c r="AD13" s="418">
        <f>'5a. Assessment archetype A1 ('!N12</f>
        <v>4</v>
      </c>
      <c r="AE13" s="418">
        <f>'5c. Assessment archetype A3 ('!D12</f>
        <v>0</v>
      </c>
      <c r="AF13" s="418">
        <f>'5c. Assessment archetype A3 ('!O12</f>
        <v>3</v>
      </c>
      <c r="AG13" s="418">
        <f>'5a. Assessment archetype A1 ('!U12</f>
        <v>3</v>
      </c>
      <c r="AH13" s="418">
        <f>'5a. Assessment archetype A1 ('!E12</f>
        <v>1</v>
      </c>
      <c r="AI13" s="419">
        <f>'5a. Assessment archetype A1 ('!V12</f>
        <v>4</v>
      </c>
      <c r="AJ13" s="420">
        <f>'5a. Assessment archetype A1 ('!Z12</f>
        <v>2</v>
      </c>
      <c r="AK13" s="421">
        <f>'5c. Assessment archetype A3 ('!P12</f>
        <v>4</v>
      </c>
      <c r="AL13" s="418">
        <f>'5c. Assessment archetype A3 ('!H12</f>
        <v>3</v>
      </c>
      <c r="AM13" s="418">
        <f>'5a. Assessment archetype A1 ('!K12</f>
        <v>3</v>
      </c>
      <c r="AN13" s="418">
        <f>'5a. Assessment archetype A1 ('!H12</f>
        <v>4</v>
      </c>
      <c r="AO13" s="418">
        <f>'5a. Assessment archetype A1 ('!L12</f>
        <v>3</v>
      </c>
      <c r="AP13" s="418">
        <f>'5a. Assessment archetype A1 ('!O12</f>
        <v>3</v>
      </c>
      <c r="AQ13" s="418">
        <f>'5c. Assessment archetype A3 ('!E12</f>
        <v>3</v>
      </c>
      <c r="AR13" s="419">
        <f>'5b. Assessment archetype A2 ('!V12</f>
        <v>4</v>
      </c>
      <c r="AS13" s="420">
        <f>'5a. Assessment archetype A1 ('!AA12</f>
        <v>1</v>
      </c>
      <c r="AT13" s="421">
        <f>'5a. Assessment archetype A1 ('!AB12</f>
        <v>2</v>
      </c>
      <c r="AU13" s="418">
        <f>'5c. Assessment archetype A3 ('!I12</f>
        <v>1</v>
      </c>
      <c r="AV13" s="419">
        <f>'5b. Assessment archetype A2 ('!P12</f>
        <v>3</v>
      </c>
      <c r="AW13" s="420">
        <f>'5b. Assessment archetype A2 ('!X12</f>
        <v>1</v>
      </c>
      <c r="AX13" s="421">
        <f>'5a. Assessment archetype A1 ('!W12</f>
        <v>4</v>
      </c>
      <c r="AY13" s="418">
        <f>'5b. Assessment archetype A2 ('!E12</f>
        <v>1</v>
      </c>
      <c r="AZ13" s="419">
        <f>'5d. Assessment archetype A4 ('!D12</f>
        <v>2</v>
      </c>
      <c r="BA13" s="420">
        <f>'5c. Assessment archetype A3 ('!Z12</f>
        <v>0</v>
      </c>
      <c r="BB13" s="421">
        <f>'5d. Assessment archetype A4 ('!H12</f>
        <v>1</v>
      </c>
      <c r="BC13" s="418">
        <f>'5d. Assessment archetype A4 ('!R12</f>
        <v>3</v>
      </c>
      <c r="BD13" s="418">
        <f>'5c. Assessment archetype A3 ('!W12</f>
        <v>2</v>
      </c>
      <c r="BE13" s="418">
        <f>'5b. Assessment archetype A2 ('!F12</f>
        <v>2</v>
      </c>
      <c r="BF13" s="418">
        <f>'5d. Assessment archetype A4 ('!E12</f>
        <v>2</v>
      </c>
      <c r="BG13" s="418">
        <f>'5c. Assessment archetype A3 ('!M12</f>
        <v>2</v>
      </c>
      <c r="BH13" s="418">
        <f>'5d. Assessment archetype A4 ('!I12</f>
        <v>2</v>
      </c>
      <c r="BI13" s="418">
        <f>'5b. Assessment archetype A2 ('!M12</f>
        <v>3</v>
      </c>
      <c r="BJ13" s="418">
        <f>'5a. Assessment archetype A1 ('!I12</f>
        <v>3</v>
      </c>
      <c r="BK13" s="418">
        <f>'5c. Assessment archetype A3 ('!S12</f>
        <v>3</v>
      </c>
      <c r="BL13" s="73"/>
      <c r="BM13" s="73"/>
    </row>
    <row r="14" ht="13.75" customHeight="1">
      <c r="A14" s="68"/>
      <c r="B14" t="s" s="423">
        <v>114</v>
      </c>
      <c r="C14" s="424">
        <f>MEDIAN(C10:C13)</f>
        <v>3.5</v>
      </c>
      <c r="D14" s="424">
        <f>MEDIAN(D10:D13)</f>
        <v>1</v>
      </c>
      <c r="E14" s="424">
        <f>MEDIAN(E10:E13)</f>
        <v>2</v>
      </c>
      <c r="F14" s="424">
        <f>MEDIAN(F10:F13)</f>
        <v>1.5</v>
      </c>
      <c r="G14" s="424">
        <f>MEDIAN(G10:G13)</f>
        <v>4</v>
      </c>
      <c r="H14" s="424">
        <f>MEDIAN(H10:H13)</f>
        <v>3</v>
      </c>
      <c r="I14" s="424">
        <f>MEDIAN(I10:I13)</f>
        <v>3</v>
      </c>
      <c r="J14" s="424">
        <f>MEDIAN(J10:J13)</f>
        <v>2</v>
      </c>
      <c r="K14" s="424">
        <f>MEDIAN(K10:K13)</f>
        <v>3</v>
      </c>
      <c r="L14" s="424">
        <f>MEDIAN(L10:L13)</f>
        <v>1.5</v>
      </c>
      <c r="M14" s="424">
        <f>MEDIAN(M10:M13)</f>
        <v>2</v>
      </c>
      <c r="N14" s="424">
        <f>MEDIAN(N10:N13)</f>
        <v>3</v>
      </c>
      <c r="O14" s="424">
        <f>MEDIAN(O10:O13)</f>
        <v>2.5</v>
      </c>
      <c r="P14" s="424">
        <f>MEDIAN(P10:P13)</f>
        <v>2</v>
      </c>
      <c r="Q14" s="424">
        <f>MEDIAN(Q10:Q13)</f>
        <v>4</v>
      </c>
      <c r="R14" s="424">
        <f>MEDIAN(R10:R13)</f>
        <v>2.5</v>
      </c>
      <c r="S14" s="424">
        <f>MEDIAN(S10:S13)</f>
        <v>3</v>
      </c>
      <c r="T14" s="424">
        <f>MEDIAN(T10:T13)</f>
        <v>3</v>
      </c>
      <c r="U14" s="424">
        <f>MEDIAN(U10:U13)</f>
        <v>2</v>
      </c>
      <c r="V14" s="424">
        <f>MEDIAN(V10:V13)</f>
        <v>3</v>
      </c>
      <c r="W14" s="424">
        <f>MEDIAN(W10:W13)</f>
        <v>3</v>
      </c>
      <c r="X14" s="424">
        <f>MEDIAN(X10:X13)</f>
        <v>3.5</v>
      </c>
      <c r="Y14" s="424">
        <f>MEDIAN(Y10:Y13)</f>
        <v>3</v>
      </c>
      <c r="Z14" s="424">
        <f>MEDIAN(Z10:Z13)</f>
        <v>3</v>
      </c>
      <c r="AA14" s="424">
        <f>MEDIAN(AA10:AA13)</f>
        <v>3.5</v>
      </c>
      <c r="AB14" s="424">
        <f>MEDIAN(AB10:AB13)</f>
        <v>3</v>
      </c>
      <c r="AC14" s="424">
        <f>MEDIAN(AC10:AC13)</f>
        <v>4</v>
      </c>
      <c r="AD14" s="424">
        <f>MEDIAN(AD10:AD13)</f>
        <v>3.5</v>
      </c>
      <c r="AE14" s="424">
        <f>MEDIAN(AE10:AE13)</f>
        <v>1</v>
      </c>
      <c r="AF14" s="424">
        <f>MEDIAN(AF10:AF13)</f>
        <v>3</v>
      </c>
      <c r="AG14" s="424">
        <f>MEDIAN(AG10:AG13)</f>
        <v>4</v>
      </c>
      <c r="AH14" s="424">
        <f>MEDIAN(AH10:AH13)</f>
        <v>2</v>
      </c>
      <c r="AI14" s="424">
        <f>MEDIAN(AI10:AI13)</f>
        <v>4</v>
      </c>
      <c r="AJ14" s="425">
        <f>MEDIAN(AJ10:AJ13)</f>
        <v>3</v>
      </c>
      <c r="AK14" s="424">
        <f>MEDIAN(AK10:AK13)</f>
        <v>3.5</v>
      </c>
      <c r="AL14" s="424">
        <f>MEDIAN(AL10:AL13)</f>
        <v>3</v>
      </c>
      <c r="AM14" s="424">
        <f>MEDIAN(AM10:AM13)</f>
        <v>3</v>
      </c>
      <c r="AN14" s="424">
        <f>MEDIAN(AN10:AN13)</f>
        <v>4</v>
      </c>
      <c r="AO14" s="424">
        <f>MEDIAN(AO10:AO13)</f>
        <v>4</v>
      </c>
      <c r="AP14" s="424">
        <f>MEDIAN(AP10:AP13)</f>
        <v>3</v>
      </c>
      <c r="AQ14" s="424">
        <f>MEDIAN(AQ10:AQ13)</f>
        <v>2.5</v>
      </c>
      <c r="AR14" s="424">
        <f>MEDIAN(AR10:AR13)</f>
        <v>4</v>
      </c>
      <c r="AS14" s="425">
        <f>MEDIAN(AS10:AS13)</f>
        <v>3</v>
      </c>
      <c r="AT14" s="424">
        <f>MEDIAN(AT10:AT13)</f>
        <v>2.5</v>
      </c>
      <c r="AU14" s="424">
        <f>MEDIAN(AU10:AU13)</f>
        <v>1.5</v>
      </c>
      <c r="AV14" s="424">
        <f>MEDIAN(AV10:AV13)</f>
        <v>3</v>
      </c>
      <c r="AW14" s="425">
        <f>MEDIAN(AW10:AW13)</f>
        <v>3</v>
      </c>
      <c r="AX14" s="424">
        <f>MEDIAN(AX10:AX13)</f>
        <v>4</v>
      </c>
      <c r="AY14" s="424">
        <f>MEDIAN(AY10:AY13)</f>
        <v>2</v>
      </c>
      <c r="AZ14" s="424">
        <f>MEDIAN(AZ10:AZ13)</f>
        <v>2</v>
      </c>
      <c r="BA14" s="426">
        <f>MEDIAN(BA10:BA13)</f>
        <v>4</v>
      </c>
      <c r="BB14" s="424">
        <f>MEDIAN(BB10:BB13)</f>
        <v>3</v>
      </c>
      <c r="BC14" s="424">
        <f>MEDIAN(BC10:BC13)</f>
        <v>4</v>
      </c>
      <c r="BD14" s="424">
        <f>MEDIAN(BD10:BD13)</f>
        <v>4</v>
      </c>
      <c r="BE14" s="424">
        <f>MEDIAN(BE10:BE13)</f>
        <v>2.5</v>
      </c>
      <c r="BF14" s="424">
        <f>MEDIAN(BF10:BF13)</f>
        <v>1.5</v>
      </c>
      <c r="BG14" s="424">
        <f>MEDIAN(BG10:BG13)</f>
        <v>2.5</v>
      </c>
      <c r="BH14" s="424">
        <f>MEDIAN(BH10:BH13)</f>
        <v>3</v>
      </c>
      <c r="BI14" s="424">
        <f>MEDIAN(BI10:BI13)</f>
        <v>3</v>
      </c>
      <c r="BJ14" s="424">
        <f>MEDIAN(BJ10:BJ13)</f>
        <v>3.5</v>
      </c>
      <c r="BK14" s="424">
        <f>MEDIAN(BK10:BK13)</f>
        <v>3</v>
      </c>
      <c r="BL14" s="73"/>
      <c r="BM14" s="73"/>
    </row>
    <row r="15" ht="39.55" customHeight="1">
      <c r="A15" t="s" s="160">
        <v>129</v>
      </c>
      <c r="B15" t="s" s="427">
        <v>130</v>
      </c>
      <c r="C15" s="428">
        <f>'5c. Assessment archetype A3 ('!U13</f>
        <v>1</v>
      </c>
      <c r="D15" s="428">
        <f>'5b. Assessment archetype A2 ('!H13</f>
        <v>2</v>
      </c>
      <c r="E15" s="428">
        <f>'5c. Assessment archetype A3 ('!Y13</f>
        <v>1</v>
      </c>
      <c r="F15" s="428">
        <f>'5d. Assessment archetype A4 ('!K13</f>
        <v>1</v>
      </c>
      <c r="G15" s="428">
        <f>'5c. Assessment archetype A3 ('!V13</f>
        <v>3</v>
      </c>
      <c r="H15" s="428">
        <f>'5a. Assessment archetype A1 ('!Q13</f>
        <v>1</v>
      </c>
      <c r="I15" s="428">
        <f>'5b. Assessment archetype A2 ('!R13</f>
        <v>1</v>
      </c>
      <c r="J15" s="428">
        <f>'5d. Assessment archetype A4 ('!P13</f>
        <v>1</v>
      </c>
      <c r="K15" s="428">
        <f>'5c. Assessment archetype A3 ('!R13</f>
        <v>1</v>
      </c>
      <c r="L15" s="428">
        <f>'5d. Assessment archetype A4 ('!L13</f>
        <v>2</v>
      </c>
      <c r="M15" s="428">
        <f>'5c. Assessment archetype A3 ('!G13</f>
        <v>1</v>
      </c>
      <c r="N15" s="428">
        <f>'5b. Assessment archetype A2 ('!O13</f>
        <v>3</v>
      </c>
      <c r="O15" s="428">
        <f>'5a. Assessment archetype A1 ('!D13</f>
        <v>4</v>
      </c>
      <c r="P15" s="428">
        <f>'5b. Assessment archetype A2 ('!L13</f>
        <v>3</v>
      </c>
      <c r="Q15" s="428">
        <f>'5b. Assessment archetype A2 ('!I13</f>
        <v>3</v>
      </c>
      <c r="R15" s="428">
        <f>'5c. Assessment archetype A3 ('!K13</f>
        <v>2</v>
      </c>
      <c r="S15" s="428">
        <f>'5c. Assessment archetype A3 ('!L13</f>
        <v>2</v>
      </c>
      <c r="T15" s="428">
        <f>'5b. Assessment archetype A2 ('!U13</f>
        <v>2</v>
      </c>
      <c r="U15" s="428">
        <f>'5a. Assessment archetype A1 ('!F13</f>
        <v>1</v>
      </c>
      <c r="V15" s="428">
        <f>'5b. Assessment archetype A2 ('!D13</f>
        <v>4</v>
      </c>
      <c r="W15" s="428">
        <f>'5d. Assessment archetype A4 ('!N13</f>
        <v>3</v>
      </c>
      <c r="X15" s="428">
        <f>'5a. Assessment archetype A1 ('!R13</f>
        <v>1</v>
      </c>
      <c r="Y15" s="428">
        <f>'5b. Assessment archetype A2 ('!J13</f>
        <v>4</v>
      </c>
      <c r="Z15" s="428">
        <f>'5b. Assessment archetype A2 ('!S13</f>
        <v>3</v>
      </c>
      <c r="AA15" s="428">
        <f>'5a. Assessment archetype A1 ('!T13</f>
        <v>3</v>
      </c>
      <c r="AB15" s="428">
        <f>'5a. Assessment archetype A1 ('!Y13</f>
        <v>2</v>
      </c>
      <c r="AC15" s="428">
        <f>'5d. Assessment archetype A4 ('!G13</f>
        <v>2</v>
      </c>
      <c r="AD15" s="428">
        <f>'5a. Assessment archetype A1 ('!N13</f>
        <v>3</v>
      </c>
      <c r="AE15" s="428">
        <f>'5c. Assessment archetype A3 ('!D13</f>
        <v>1</v>
      </c>
      <c r="AF15" s="428">
        <f>'5c. Assessment archetype A3 ('!O13</f>
        <v>2</v>
      </c>
      <c r="AG15" s="428">
        <f>'5a. Assessment archetype A1 ('!U13</f>
        <v>4</v>
      </c>
      <c r="AH15" s="428">
        <f>'5a. Assessment archetype A1 ('!E13</f>
        <v>2</v>
      </c>
      <c r="AI15" s="429">
        <f>'5a. Assessment archetype A1 ('!V13</f>
        <v>4</v>
      </c>
      <c r="AJ15" s="430">
        <f>'5a. Assessment archetype A1 ('!Z13</f>
        <v>2</v>
      </c>
      <c r="AK15" s="431">
        <f>'5c. Assessment archetype A3 ('!P13</f>
        <v>3</v>
      </c>
      <c r="AL15" s="428">
        <f>'5c. Assessment archetype A3 ('!H13</f>
        <v>1</v>
      </c>
      <c r="AM15" s="428">
        <f>'5a. Assessment archetype A1 ('!K13</f>
        <v>3</v>
      </c>
      <c r="AN15" s="428">
        <f>'5a. Assessment archetype A1 ('!H13</f>
        <v>3</v>
      </c>
      <c r="AO15" s="428">
        <f>'5a. Assessment archetype A1 ('!L13</f>
        <v>2</v>
      </c>
      <c r="AP15" s="428">
        <f>'5a. Assessment archetype A1 ('!O13</f>
        <v>3</v>
      </c>
      <c r="AQ15" s="428">
        <f>'5c. Assessment archetype A3 ('!E13</f>
        <v>1</v>
      </c>
      <c r="AR15" s="429">
        <f>'5b. Assessment archetype A2 ('!V13</f>
        <v>3</v>
      </c>
      <c r="AS15" s="430">
        <f>'5a. Assessment archetype A1 ('!AA13</f>
        <v>1</v>
      </c>
      <c r="AT15" s="431">
        <f>'5a. Assessment archetype A1 ('!AB13</f>
        <v>2</v>
      </c>
      <c r="AU15" s="428">
        <f>'5c. Assessment archetype A3 ('!I13</f>
        <v>0</v>
      </c>
      <c r="AV15" s="429">
        <f>'5b. Assessment archetype A2 ('!P13</f>
        <v>3</v>
      </c>
      <c r="AW15" s="430">
        <f>'5b. Assessment archetype A2 ('!X13</f>
        <v>2</v>
      </c>
      <c r="AX15" s="431">
        <f>'5a. Assessment archetype A1 ('!W13</f>
        <v>4</v>
      </c>
      <c r="AY15" s="428">
        <f>'5b. Assessment archetype A2 ('!E13</f>
        <v>2</v>
      </c>
      <c r="AZ15" s="428">
        <f>'5d. Assessment archetype A4 ('!D13</f>
        <v>2</v>
      </c>
      <c r="BA15" s="428">
        <f>'5c. Assessment archetype A3 ('!Z13</f>
        <v>1</v>
      </c>
      <c r="BB15" s="428">
        <f>'5d. Assessment archetype A4 ('!H13</f>
        <v>1</v>
      </c>
      <c r="BC15" s="428">
        <f>'5d. Assessment archetype A4 ('!R13</f>
        <v>3</v>
      </c>
      <c r="BD15" s="428">
        <f>'5c. Assessment archetype A3 ('!W13</f>
        <v>3</v>
      </c>
      <c r="BE15" s="428">
        <f>'5b. Assessment archetype A2 ('!F13</f>
        <v>2</v>
      </c>
      <c r="BF15" s="428">
        <f>'5d. Assessment archetype A4 ('!E13</f>
        <v>2</v>
      </c>
      <c r="BG15" s="428">
        <f>'5c. Assessment archetype A3 ('!M13</f>
        <v>0</v>
      </c>
      <c r="BH15" s="428">
        <f>'5d. Assessment archetype A4 ('!I13</f>
        <v>3</v>
      </c>
      <c r="BI15" s="428">
        <f>'5b. Assessment archetype A2 ('!M13</f>
        <v>2</v>
      </c>
      <c r="BJ15" s="428">
        <f>'5a. Assessment archetype A1 ('!I13</f>
        <v>3</v>
      </c>
      <c r="BK15" s="428">
        <f>'5c. Assessment archetype A3 ('!S13</f>
        <v>3</v>
      </c>
      <c r="BL15" s="73"/>
      <c r="BM15" s="73"/>
    </row>
    <row r="16" ht="13.75" customHeight="1">
      <c r="A16" s="189"/>
      <c r="B16" t="s" s="427">
        <v>131</v>
      </c>
      <c r="C16" s="428">
        <f>'5c. Assessment archetype A3 ('!U14</f>
        <v>0</v>
      </c>
      <c r="D16" s="428">
        <f>'5b. Assessment archetype A2 ('!H14</f>
        <v>3</v>
      </c>
      <c r="E16" s="428">
        <f>'5c. Assessment archetype A3 ('!Y14</f>
        <v>1</v>
      </c>
      <c r="F16" s="428">
        <f>'5d. Assessment archetype A4 ('!K14</f>
        <v>1</v>
      </c>
      <c r="G16" s="428">
        <f>'5c. Assessment archetype A3 ('!V14</f>
        <v>2</v>
      </c>
      <c r="H16" s="428">
        <f>'5a. Assessment archetype A1 ('!Q14</f>
        <v>1</v>
      </c>
      <c r="I16" s="428">
        <f>'5b. Assessment archetype A2 ('!R14</f>
        <v>1</v>
      </c>
      <c r="J16" s="428">
        <f>'5d. Assessment archetype A4 ('!P14</f>
        <v>1</v>
      </c>
      <c r="K16" s="428">
        <f>'5c. Assessment archetype A3 ('!R14</f>
        <v>1</v>
      </c>
      <c r="L16" t="s" s="432">
        <f>'5d. Assessment archetype A4 ('!L14</f>
        <v>278</v>
      </c>
      <c r="M16" s="428">
        <f>'5c. Assessment archetype A3 ('!G14</f>
        <v>1</v>
      </c>
      <c r="N16" s="428">
        <f>'5b. Assessment archetype A2 ('!O14</f>
        <v>2</v>
      </c>
      <c r="O16" s="428">
        <f>'5a. Assessment archetype A1 ('!D14</f>
        <v>2</v>
      </c>
      <c r="P16" s="428">
        <f>'5b. Assessment archetype A2 ('!L14</f>
        <v>1</v>
      </c>
      <c r="Q16" s="428">
        <f>'5b. Assessment archetype A2 ('!I14</f>
        <v>3</v>
      </c>
      <c r="R16" s="428">
        <f>'5c. Assessment archetype A3 ('!K14</f>
        <v>0</v>
      </c>
      <c r="S16" s="428">
        <f>'5c. Assessment archetype A3 ('!L14</f>
        <v>1</v>
      </c>
      <c r="T16" t="s" s="432">
        <f>'5b. Assessment archetype A2 ('!U14</f>
        <v>278</v>
      </c>
      <c r="U16" s="428">
        <f>'5a. Assessment archetype A1 ('!F14</f>
        <v>1</v>
      </c>
      <c r="V16" s="428">
        <f>'5b. Assessment archetype A2 ('!D14</f>
        <v>3</v>
      </c>
      <c r="W16" s="428">
        <f>'5d. Assessment archetype A4 ('!N14</f>
        <v>1</v>
      </c>
      <c r="X16" s="428">
        <f>'5a. Assessment archetype A1 ('!R14</f>
        <v>1</v>
      </c>
      <c r="Y16" s="428">
        <f>'5b. Assessment archetype A2 ('!J14</f>
        <v>3</v>
      </c>
      <c r="Z16" s="428">
        <f>'5b. Assessment archetype A2 ('!S14</f>
        <v>3</v>
      </c>
      <c r="AA16" s="428">
        <f>'5a. Assessment archetype A1 ('!T14</f>
        <v>3</v>
      </c>
      <c r="AB16" s="428">
        <f>'5a. Assessment archetype A1 ('!Y14</f>
        <v>2</v>
      </c>
      <c r="AC16" s="428">
        <f>'5d. Assessment archetype A4 ('!G14</f>
        <v>3</v>
      </c>
      <c r="AD16" s="428">
        <f>'5a. Assessment archetype A1 ('!N14</f>
        <v>2</v>
      </c>
      <c r="AE16" s="428">
        <f>'5c. Assessment archetype A3 ('!D14</f>
        <v>0</v>
      </c>
      <c r="AF16" s="428">
        <f>'5c. Assessment archetype A3 ('!O14</f>
        <v>2</v>
      </c>
      <c r="AG16" s="428">
        <f>'5a. Assessment archetype A1 ('!U14</f>
        <v>2</v>
      </c>
      <c r="AH16" s="428">
        <f>'5a. Assessment archetype A1 ('!E14</f>
        <v>1</v>
      </c>
      <c r="AI16" s="429">
        <f>'5a. Assessment archetype A1 ('!V14</f>
        <v>4</v>
      </c>
      <c r="AJ16" s="430">
        <f>'5a. Assessment archetype A1 ('!Z14</f>
        <v>2</v>
      </c>
      <c r="AK16" s="431">
        <f>'5c. Assessment archetype A3 ('!P14</f>
        <v>2</v>
      </c>
      <c r="AL16" s="428">
        <f>'5c. Assessment archetype A3 ('!H14</f>
        <v>1</v>
      </c>
      <c r="AM16" s="428">
        <f>'5a. Assessment archetype A1 ('!K14</f>
        <v>1</v>
      </c>
      <c r="AN16" s="428">
        <f>'5a. Assessment archetype A1 ('!H14</f>
        <v>2</v>
      </c>
      <c r="AO16" s="428">
        <f>'5a. Assessment archetype A1 ('!L14</f>
        <v>2</v>
      </c>
      <c r="AP16" s="428">
        <f>'5a. Assessment archetype A1 ('!O14</f>
        <v>2</v>
      </c>
      <c r="AQ16" t="s" s="432">
        <f>'5c. Assessment archetype A3 ('!E14</f>
        <v>278</v>
      </c>
      <c r="AR16" s="429">
        <f>'5b. Assessment archetype A2 ('!V14</f>
        <v>3</v>
      </c>
      <c r="AS16" s="430">
        <f>'5a. Assessment archetype A1 ('!AA14</f>
        <v>1</v>
      </c>
      <c r="AT16" s="431">
        <f>'5a. Assessment archetype A1 ('!AB14</f>
        <v>1</v>
      </c>
      <c r="AU16" s="428">
        <f>'5c. Assessment archetype A3 ('!I14</f>
        <v>0</v>
      </c>
      <c r="AV16" s="429">
        <f>'5b. Assessment archetype A2 ('!P14</f>
        <v>2</v>
      </c>
      <c r="AW16" s="430">
        <f>'5b. Assessment archetype A2 ('!X14</f>
        <v>0</v>
      </c>
      <c r="AX16" s="431">
        <f>'5a. Assessment archetype A1 ('!W14</f>
        <v>3</v>
      </c>
      <c r="AY16" s="428">
        <f>'5b. Assessment archetype A2 ('!E14</f>
        <v>1</v>
      </c>
      <c r="AZ16" s="428">
        <f>'5d. Assessment archetype A4 ('!D14</f>
        <v>2</v>
      </c>
      <c r="BA16" s="428">
        <f>'5c. Assessment archetype A3 ('!Z14</f>
        <v>1</v>
      </c>
      <c r="BB16" s="428">
        <f>'5d. Assessment archetype A4 ('!H14</f>
        <v>1</v>
      </c>
      <c r="BC16" t="s" s="432">
        <f>'5d. Assessment archetype A4 ('!R14</f>
        <v>278</v>
      </c>
      <c r="BD16" s="428">
        <f>'5c. Assessment archetype A3 ('!W14</f>
        <v>2</v>
      </c>
      <c r="BE16" s="428">
        <f>'5b. Assessment archetype A2 ('!F14</f>
        <v>2</v>
      </c>
      <c r="BF16" s="428">
        <f>'5d. Assessment archetype A4 ('!E14</f>
        <v>1</v>
      </c>
      <c r="BG16" s="428">
        <f>'5c. Assessment archetype A3 ('!M14</f>
        <v>2</v>
      </c>
      <c r="BH16" s="428">
        <f>'5d. Assessment archetype A4 ('!I14</f>
        <v>3</v>
      </c>
      <c r="BI16" s="428">
        <f>'5b. Assessment archetype A2 ('!M14</f>
        <v>2</v>
      </c>
      <c r="BJ16" s="428">
        <f>'5a. Assessment archetype A1 ('!I14</f>
        <v>3</v>
      </c>
      <c r="BK16" s="428">
        <f>'5c. Assessment archetype A3 ('!S14</f>
        <v>1</v>
      </c>
      <c r="BL16" s="73"/>
      <c r="BM16" s="73"/>
    </row>
    <row r="17" ht="26.55" customHeight="1">
      <c r="A17" s="190"/>
      <c r="B17" t="s" s="427">
        <v>132</v>
      </c>
      <c r="C17" t="s" s="432">
        <f>'5c. Assessment archetype A3 ('!U15</f>
        <v>278</v>
      </c>
      <c r="D17" s="428">
        <f>'5b. Assessment archetype A2 ('!H15</f>
        <v>4</v>
      </c>
      <c r="E17" s="428">
        <f>'5c. Assessment archetype A3 ('!Y15</f>
        <v>3</v>
      </c>
      <c r="F17" s="428">
        <f>'5d. Assessment archetype A4 ('!K15</f>
        <v>1</v>
      </c>
      <c r="G17" s="428">
        <f>'5c. Assessment archetype A3 ('!V15</f>
        <v>4</v>
      </c>
      <c r="H17" s="428">
        <f>'5a. Assessment archetype A1 ('!Q15</f>
        <v>2</v>
      </c>
      <c r="I17" s="428">
        <f>'5b. Assessment archetype A2 ('!R15</f>
        <v>2</v>
      </c>
      <c r="J17" s="428">
        <f>'5d. Assessment archetype A4 ('!P15</f>
        <v>2</v>
      </c>
      <c r="K17" s="428">
        <f>'5c. Assessment archetype A3 ('!R15</f>
        <v>2</v>
      </c>
      <c r="L17" s="428">
        <f>'5d. Assessment archetype A4 ('!L15</f>
        <v>3</v>
      </c>
      <c r="M17" s="428">
        <f>'5c. Assessment archetype A3 ('!G15</f>
        <v>1</v>
      </c>
      <c r="N17" s="428">
        <f>'5b. Assessment archetype A2 ('!O15</f>
        <v>3</v>
      </c>
      <c r="O17" s="428">
        <f>'5a. Assessment archetype A1 ('!D15</f>
        <v>3</v>
      </c>
      <c r="P17" s="428">
        <f>'5b. Assessment archetype A2 ('!L15</f>
        <v>3</v>
      </c>
      <c r="Q17" s="428">
        <f>'5b. Assessment archetype A2 ('!I15</f>
        <v>3</v>
      </c>
      <c r="R17" s="428">
        <f>'5c. Assessment archetype A3 ('!K15</f>
        <v>2</v>
      </c>
      <c r="S17" s="428">
        <f>'5c. Assessment archetype A3 ('!L15</f>
        <v>2</v>
      </c>
      <c r="T17" s="428">
        <f>'5b. Assessment archetype A2 ('!U15</f>
        <v>3</v>
      </c>
      <c r="U17" s="428">
        <f>'5a. Assessment archetype A1 ('!F15</f>
        <v>1</v>
      </c>
      <c r="V17" s="428">
        <f>'5b. Assessment archetype A2 ('!D15</f>
        <v>4</v>
      </c>
      <c r="W17" s="428">
        <f>'5d. Assessment archetype A4 ('!N15</f>
        <v>3</v>
      </c>
      <c r="X17" s="428">
        <f>'5a. Assessment archetype A1 ('!R15</f>
        <v>2</v>
      </c>
      <c r="Y17" s="428">
        <f>'5b. Assessment archetype A2 ('!J15</f>
        <v>4</v>
      </c>
      <c r="Z17" s="428">
        <f>'5b. Assessment archetype A2 ('!S15</f>
        <v>4</v>
      </c>
      <c r="AA17" s="428">
        <f>'5a. Assessment archetype A1 ('!T15</f>
        <v>4</v>
      </c>
      <c r="AB17" s="428">
        <f>'5a. Assessment archetype A1 ('!Y15</f>
        <v>4</v>
      </c>
      <c r="AC17" s="428">
        <f>'5d. Assessment archetype A4 ('!G15</f>
        <v>4</v>
      </c>
      <c r="AD17" s="428">
        <f>'5a. Assessment archetype A1 ('!N15</f>
        <v>1</v>
      </c>
      <c r="AE17" s="428">
        <f>'5c. Assessment archetype A3 ('!D15</f>
        <v>0</v>
      </c>
      <c r="AF17" s="428">
        <f>'5c. Assessment archetype A3 ('!O15</f>
        <v>2</v>
      </c>
      <c r="AG17" s="428">
        <f>'5a. Assessment archetype A1 ('!U15</f>
        <v>4</v>
      </c>
      <c r="AH17" s="428">
        <f>'5a. Assessment archetype A1 ('!E15</f>
        <v>2</v>
      </c>
      <c r="AI17" s="429">
        <f>'5a. Assessment archetype A1 ('!V15</f>
        <v>4</v>
      </c>
      <c r="AJ17" s="430">
        <f>'5a. Assessment archetype A1 ('!Z15</f>
        <v>1</v>
      </c>
      <c r="AK17" s="431">
        <f>'5c. Assessment archetype A3 ('!P15</f>
        <v>2</v>
      </c>
      <c r="AL17" s="428">
        <f>'5c. Assessment archetype A3 ('!H15</f>
        <v>2</v>
      </c>
      <c r="AM17" s="428">
        <f>'5a. Assessment archetype A1 ('!K15</f>
        <v>4</v>
      </c>
      <c r="AN17" s="428">
        <f>'5a. Assessment archetype A1 ('!H15</f>
        <v>3</v>
      </c>
      <c r="AO17" s="428">
        <f>'5a. Assessment archetype A1 ('!L15</f>
        <v>3</v>
      </c>
      <c r="AP17" s="428">
        <f>'5a. Assessment archetype A1 ('!O15</f>
        <v>3</v>
      </c>
      <c r="AQ17" t="s" s="432">
        <f>'5c. Assessment archetype A3 ('!E15</f>
        <v>278</v>
      </c>
      <c r="AR17" s="429">
        <f>'5b. Assessment archetype A2 ('!V15</f>
        <v>3</v>
      </c>
      <c r="AS17" s="430">
        <f>'5a. Assessment archetype A1 ('!AA15</f>
        <v>1</v>
      </c>
      <c r="AT17" s="431">
        <f>'5a. Assessment archetype A1 ('!AB15</f>
        <v>2</v>
      </c>
      <c r="AU17" s="428">
        <f>'5c. Assessment archetype A3 ('!I15</f>
        <v>0</v>
      </c>
      <c r="AV17" s="429">
        <f>'5b. Assessment archetype A2 ('!P15</f>
        <v>2</v>
      </c>
      <c r="AW17" s="430">
        <f>'5b. Assessment archetype A2 ('!X15</f>
        <v>2</v>
      </c>
      <c r="AX17" s="431">
        <f>'5a. Assessment archetype A1 ('!W15</f>
        <v>3</v>
      </c>
      <c r="AY17" s="428">
        <f>'5b. Assessment archetype A2 ('!E15</f>
        <v>2</v>
      </c>
      <c r="AZ17" s="428">
        <f>'5d. Assessment archetype A4 ('!D15</f>
        <v>2</v>
      </c>
      <c r="BA17" s="428">
        <f>'5c. Assessment archetype A3 ('!Z15</f>
        <v>1</v>
      </c>
      <c r="BB17" s="428">
        <f>'5d. Assessment archetype A4 ('!H15</f>
        <v>2</v>
      </c>
      <c r="BC17" s="428">
        <f>'5d. Assessment archetype A4 ('!R15</f>
        <v>2</v>
      </c>
      <c r="BD17" s="428">
        <f>'5c. Assessment archetype A3 ('!W15</f>
        <v>3</v>
      </c>
      <c r="BE17" s="428">
        <f>'5b. Assessment archetype A2 ('!F15</f>
        <v>2</v>
      </c>
      <c r="BF17" s="428">
        <f>'5d. Assessment archetype A4 ('!E15</f>
        <v>2</v>
      </c>
      <c r="BG17" s="428">
        <f>'5c. Assessment archetype A3 ('!M15</f>
        <v>1</v>
      </c>
      <c r="BH17" s="428">
        <f>'5d. Assessment archetype A4 ('!I15</f>
        <v>3</v>
      </c>
      <c r="BI17" s="428">
        <f>'5b. Assessment archetype A2 ('!M15</f>
        <v>3</v>
      </c>
      <c r="BJ17" s="428">
        <f>'5a. Assessment archetype A1 ('!I15</f>
        <v>3</v>
      </c>
      <c r="BK17" s="428">
        <f>'5c. Assessment archetype A3 ('!S15</f>
        <v>4</v>
      </c>
      <c r="BL17" s="73"/>
      <c r="BM17" s="73"/>
    </row>
    <row r="18" ht="13.75" customHeight="1">
      <c r="A18" s="68"/>
      <c r="B18" t="s" s="423">
        <v>114</v>
      </c>
      <c r="C18" s="424">
        <f>MEDIAN(C15:C17)</f>
        <v>0.5</v>
      </c>
      <c r="D18" s="424">
        <f>MEDIAN(D15:D17)</f>
        <v>3</v>
      </c>
      <c r="E18" s="424">
        <f>MEDIAN(E15:E17)</f>
        <v>1</v>
      </c>
      <c r="F18" s="424">
        <f>MEDIAN(F15:F17)</f>
        <v>1</v>
      </c>
      <c r="G18" s="424">
        <f>MEDIAN(G15:G17)</f>
        <v>3</v>
      </c>
      <c r="H18" s="424">
        <f>MEDIAN(H15:H17)</f>
        <v>1</v>
      </c>
      <c r="I18" s="424">
        <f>MEDIAN(I15:I17)</f>
        <v>1</v>
      </c>
      <c r="J18" s="424">
        <f>MEDIAN(J15:J17)</f>
        <v>1</v>
      </c>
      <c r="K18" s="424">
        <f>MEDIAN(K15:K17)</f>
        <v>1</v>
      </c>
      <c r="L18" s="424">
        <f>MEDIAN(L15:L17)</f>
        <v>2.5</v>
      </c>
      <c r="M18" s="424">
        <f>MEDIAN(M15:M17)</f>
        <v>1</v>
      </c>
      <c r="N18" s="424">
        <f>MEDIAN(N15:N17)</f>
        <v>3</v>
      </c>
      <c r="O18" s="424">
        <f>MEDIAN(O15:O17)</f>
        <v>3</v>
      </c>
      <c r="P18" s="424">
        <f>MEDIAN(P15:P17)</f>
        <v>3</v>
      </c>
      <c r="Q18" s="424">
        <f>MEDIAN(Q15:Q17)</f>
        <v>3</v>
      </c>
      <c r="R18" s="424">
        <f>MEDIAN(R15:R17)</f>
        <v>2</v>
      </c>
      <c r="S18" s="424">
        <f>MEDIAN(S15:S17)</f>
        <v>2</v>
      </c>
      <c r="T18" s="424">
        <f>MEDIAN(T15:T17)</f>
        <v>2.5</v>
      </c>
      <c r="U18" s="424">
        <f>MEDIAN(U15:U17)</f>
        <v>1</v>
      </c>
      <c r="V18" s="424">
        <f>MEDIAN(V15:V17)</f>
        <v>4</v>
      </c>
      <c r="W18" s="424">
        <f>MEDIAN(W15:W17)</f>
        <v>3</v>
      </c>
      <c r="X18" s="424">
        <f>MEDIAN(X15:X17)</f>
        <v>1</v>
      </c>
      <c r="Y18" s="424">
        <f>MEDIAN(Y15:Y17)</f>
        <v>4</v>
      </c>
      <c r="Z18" s="424">
        <f>MEDIAN(Z15:Z17)</f>
        <v>3</v>
      </c>
      <c r="AA18" s="424">
        <f>MEDIAN(AA15:AA17)</f>
        <v>3</v>
      </c>
      <c r="AB18" s="424">
        <f>MEDIAN(AB15:AB17)</f>
        <v>2</v>
      </c>
      <c r="AC18" s="424">
        <f>MEDIAN(AC15:AC17)</f>
        <v>3</v>
      </c>
      <c r="AD18" s="424">
        <f>MEDIAN(AD15:AD17)</f>
        <v>2</v>
      </c>
      <c r="AE18" s="424">
        <f>MEDIAN(AE15:AE17)</f>
        <v>0</v>
      </c>
      <c r="AF18" s="424">
        <f>MEDIAN(AF15:AF17)</f>
        <v>2</v>
      </c>
      <c r="AG18" s="424">
        <f>MEDIAN(AG15:AG17)</f>
        <v>4</v>
      </c>
      <c r="AH18" s="424">
        <f>MEDIAN(AH15:AH17)</f>
        <v>2</v>
      </c>
      <c r="AI18" s="424">
        <f>MEDIAN(AI15:AI17)</f>
        <v>4</v>
      </c>
      <c r="AJ18" s="425">
        <f>MEDIAN(AJ15:AJ17)</f>
        <v>2</v>
      </c>
      <c r="AK18" s="424">
        <f>MEDIAN(AK15:AK17)</f>
        <v>2</v>
      </c>
      <c r="AL18" s="424">
        <f>MEDIAN(AL15:AL17)</f>
        <v>1</v>
      </c>
      <c r="AM18" s="424">
        <f>MEDIAN(AM15:AM17)</f>
        <v>3</v>
      </c>
      <c r="AN18" s="424">
        <f>MEDIAN(AN15:AN17)</f>
        <v>3</v>
      </c>
      <c r="AO18" s="424">
        <f>MEDIAN(AO15:AO17)</f>
        <v>2</v>
      </c>
      <c r="AP18" s="424">
        <f>MEDIAN(AP15:AP17)</f>
        <v>3</v>
      </c>
      <c r="AQ18" s="424">
        <f>MEDIAN(AQ15:AQ17)</f>
        <v>1</v>
      </c>
      <c r="AR18" s="424">
        <f>MEDIAN(AR15:AR17)</f>
        <v>3</v>
      </c>
      <c r="AS18" s="425">
        <f>MEDIAN(AS15:AS17)</f>
        <v>1</v>
      </c>
      <c r="AT18" s="424">
        <f>MEDIAN(AT15:AT17)</f>
        <v>2</v>
      </c>
      <c r="AU18" s="424">
        <f>MEDIAN(AU15:AU17)</f>
        <v>0</v>
      </c>
      <c r="AV18" s="424">
        <f>MEDIAN(AV15:AV17)</f>
        <v>2</v>
      </c>
      <c r="AW18" s="425">
        <f>MEDIAN(AW15:AW17)</f>
        <v>2</v>
      </c>
      <c r="AX18" s="424">
        <f>MEDIAN(AX15:AX17)</f>
        <v>3</v>
      </c>
      <c r="AY18" s="424">
        <f>MEDIAN(AY15:AY17)</f>
        <v>2</v>
      </c>
      <c r="AZ18" s="424">
        <f>MEDIAN(AZ15:AZ17)</f>
        <v>2</v>
      </c>
      <c r="BA18" s="424">
        <f>MEDIAN(BA15:BA17)</f>
        <v>1</v>
      </c>
      <c r="BB18" s="424">
        <f>MEDIAN(BB15:BB17)</f>
        <v>1</v>
      </c>
      <c r="BC18" s="424">
        <f>MEDIAN(BC15:BC17)</f>
        <v>2.5</v>
      </c>
      <c r="BD18" s="424">
        <f>MEDIAN(BD15:BD17)</f>
        <v>3</v>
      </c>
      <c r="BE18" s="424">
        <f>MEDIAN(BE15:BE17)</f>
        <v>2</v>
      </c>
      <c r="BF18" s="424">
        <f>MEDIAN(BF15:BF17)</f>
        <v>2</v>
      </c>
      <c r="BG18" s="424">
        <f>MEDIAN(BG15:BG17)</f>
        <v>1</v>
      </c>
      <c r="BH18" s="424">
        <f>MEDIAN(BH15:BH17)</f>
        <v>3</v>
      </c>
      <c r="BI18" s="424">
        <f>MEDIAN(BI15:BI17)</f>
        <v>2</v>
      </c>
      <c r="BJ18" s="424">
        <f>MEDIAN(BJ15:BJ17)</f>
        <v>3</v>
      </c>
      <c r="BK18" s="424">
        <f>MEDIAN(BK15:BK17)</f>
        <v>3</v>
      </c>
      <c r="BL18" s="73"/>
      <c r="BM18" s="73"/>
    </row>
    <row r="19" ht="13.75" customHeight="1">
      <c r="A19" t="s" s="174">
        <v>134</v>
      </c>
      <c r="B19" t="s" s="433">
        <v>135</v>
      </c>
      <c r="C19" t="s" s="434">
        <f>'5c. Assessment archetype A3 ('!U16</f>
        <v>278</v>
      </c>
      <c r="D19" s="435">
        <f>'5b. Assessment archetype A2 ('!H16</f>
        <v>1</v>
      </c>
      <c r="E19" s="435">
        <f>'5c. Assessment archetype A3 ('!Y16</f>
        <v>2</v>
      </c>
      <c r="F19" s="435">
        <f>'5d. Assessment archetype A4 ('!K16</f>
        <v>1</v>
      </c>
      <c r="G19" s="435">
        <f>'5c. Assessment archetype A3 ('!V16</f>
        <v>4</v>
      </c>
      <c r="H19" s="435">
        <f>'5a. Assessment archetype A1 ('!Q16</f>
        <v>3</v>
      </c>
      <c r="I19" s="435">
        <f>'5b. Assessment archetype A2 ('!R16</f>
        <v>3</v>
      </c>
      <c r="J19" s="435">
        <f>'5d. Assessment archetype A4 ('!P16</f>
        <v>2</v>
      </c>
      <c r="K19" s="435">
        <f>'5c. Assessment archetype A3 ('!R16</f>
        <v>2</v>
      </c>
      <c r="L19" s="435">
        <f>'5d. Assessment archetype A4 ('!L16</f>
        <v>4</v>
      </c>
      <c r="M19" s="435">
        <f>'5c. Assessment archetype A3 ('!G16</f>
        <v>1</v>
      </c>
      <c r="N19" s="435">
        <f>'5b. Assessment archetype A2 ('!O16</f>
        <v>3</v>
      </c>
      <c r="O19" s="435">
        <f>'5a. Assessment archetype A1 ('!D16</f>
        <v>2</v>
      </c>
      <c r="P19" s="435">
        <f>'5b. Assessment archetype A2 ('!L16</f>
        <v>2</v>
      </c>
      <c r="Q19" s="435">
        <f>'5b. Assessment archetype A2 ('!I16</f>
        <v>4</v>
      </c>
      <c r="R19" s="435">
        <f>'5c. Assessment archetype A3 ('!K16</f>
        <v>1</v>
      </c>
      <c r="S19" s="435">
        <f>'5c. Assessment archetype A3 ('!L16</f>
        <v>2</v>
      </c>
      <c r="T19" t="s" s="434">
        <f>'5b. Assessment archetype A2 ('!U16</f>
        <v>278</v>
      </c>
      <c r="U19" s="435">
        <f>'5a. Assessment archetype A1 ('!F16</f>
        <v>2</v>
      </c>
      <c r="V19" s="435">
        <f>'5b. Assessment archetype A2 ('!D16</f>
        <v>2</v>
      </c>
      <c r="W19" s="435">
        <f>'5d. Assessment archetype A4 ('!N16</f>
        <v>2</v>
      </c>
      <c r="X19" s="435">
        <f>'5a. Assessment archetype A1 ('!R16</f>
        <v>3</v>
      </c>
      <c r="Y19" s="435">
        <f>'5b. Assessment archetype A2 ('!J16</f>
        <v>3</v>
      </c>
      <c r="Z19" s="435">
        <f>'5b. Assessment archetype A2 ('!S16</f>
        <v>2</v>
      </c>
      <c r="AA19" s="435">
        <f>'5a. Assessment archetype A1 ('!T16</f>
        <v>2</v>
      </c>
      <c r="AB19" s="435">
        <f>'5a. Assessment archetype A1 ('!Y16</f>
        <v>3</v>
      </c>
      <c r="AC19" s="435">
        <f>'5d. Assessment archetype A4 ('!G16</f>
        <v>3</v>
      </c>
      <c r="AD19" s="435">
        <f>'5a. Assessment archetype A1 ('!N16</f>
        <v>2</v>
      </c>
      <c r="AE19" s="435">
        <f>'5c. Assessment archetype A3 ('!D16</f>
        <v>2</v>
      </c>
      <c r="AF19" s="435">
        <f>'5c. Assessment archetype A3 ('!O16</f>
        <v>2</v>
      </c>
      <c r="AG19" s="435">
        <f>'5a. Assessment archetype A1 ('!U16</f>
        <v>4</v>
      </c>
      <c r="AH19" s="435">
        <f>'5a. Assessment archetype A1 ('!E16</f>
        <v>1</v>
      </c>
      <c r="AI19" s="436">
        <f>'5a. Assessment archetype A1 ('!V16</f>
        <v>4</v>
      </c>
      <c r="AJ19" s="437">
        <f>'5a. Assessment archetype A1 ('!Z16</f>
        <v>3</v>
      </c>
      <c r="AK19" s="438">
        <f>'5c. Assessment archetype A3 ('!P16</f>
        <v>3</v>
      </c>
      <c r="AL19" s="435">
        <f>'5c. Assessment archetype A3 ('!H16</f>
        <v>1</v>
      </c>
      <c r="AM19" s="435">
        <f>'5a. Assessment archetype A1 ('!K16</f>
        <v>2</v>
      </c>
      <c r="AN19" s="435">
        <f>'5a. Assessment archetype A1 ('!H16</f>
        <v>3</v>
      </c>
      <c r="AO19" s="435">
        <f>'5a. Assessment archetype A1 ('!L16</f>
        <v>1</v>
      </c>
      <c r="AP19" s="435">
        <f>'5a. Assessment archetype A1 ('!O16</f>
        <v>1</v>
      </c>
      <c r="AQ19" s="435">
        <f>'5c. Assessment archetype A3 ('!E16</f>
        <v>2</v>
      </c>
      <c r="AR19" s="436">
        <f>'5b. Assessment archetype A2 ('!V16</f>
        <v>4</v>
      </c>
      <c r="AS19" s="437">
        <f>'5a. Assessment archetype A1 ('!AA16</f>
        <v>1</v>
      </c>
      <c r="AT19" s="438">
        <f>'5a. Assessment archetype A1 ('!AB16</f>
        <v>3</v>
      </c>
      <c r="AU19" s="435">
        <f>'5c. Assessment archetype A3 ('!I16</f>
        <v>0</v>
      </c>
      <c r="AV19" s="436">
        <f>'5b. Assessment archetype A2 ('!P16</f>
        <v>3</v>
      </c>
      <c r="AW19" s="437">
        <f>'5b. Assessment archetype A2 ('!X16</f>
        <v>2</v>
      </c>
      <c r="AX19" s="438">
        <f>'5a. Assessment archetype A1 ('!W16</f>
        <v>4</v>
      </c>
      <c r="AY19" s="435">
        <f>'5b. Assessment archetype A2 ('!E16</f>
        <v>2</v>
      </c>
      <c r="AZ19" s="435">
        <f>'5d. Assessment archetype A4 ('!D16</f>
        <v>2</v>
      </c>
      <c r="BA19" s="435">
        <f>'5c. Assessment archetype A3 ('!Z16</f>
        <v>1</v>
      </c>
      <c r="BB19" s="435">
        <f>'5d. Assessment archetype A4 ('!H16</f>
        <v>1</v>
      </c>
      <c r="BC19" s="435">
        <f>'5d. Assessment archetype A4 ('!R16</f>
        <v>4</v>
      </c>
      <c r="BD19" s="435">
        <f>'5c. Assessment archetype A3 ('!W16</f>
        <v>3</v>
      </c>
      <c r="BE19" s="435">
        <f>'5b. Assessment archetype A2 ('!F16</f>
        <v>2</v>
      </c>
      <c r="BF19" s="435">
        <f>'5d. Assessment archetype A4 ('!E16</f>
        <v>1</v>
      </c>
      <c r="BG19" s="435">
        <f>'5c. Assessment archetype A3 ('!M16</f>
        <v>4</v>
      </c>
      <c r="BH19" s="435">
        <f>'5d. Assessment archetype A4 ('!I16</f>
        <v>2</v>
      </c>
      <c r="BI19" s="435">
        <f>'5b. Assessment archetype A2 ('!M16</f>
        <v>2</v>
      </c>
      <c r="BJ19" s="435">
        <f>'5a. Assessment archetype A1 ('!I16</f>
        <v>3</v>
      </c>
      <c r="BK19" s="435">
        <f>'5c. Assessment archetype A3 ('!S16</f>
        <v>2</v>
      </c>
      <c r="BL19" s="73"/>
      <c r="BM19" s="73"/>
    </row>
    <row r="20" ht="26.55" customHeight="1">
      <c r="A20" s="189"/>
      <c r="B20" t="s" s="433">
        <v>136</v>
      </c>
      <c r="C20" s="435">
        <f>'5c. Assessment archetype A3 ('!U17</f>
        <v>2</v>
      </c>
      <c r="D20" s="435">
        <f>'5b. Assessment archetype A2 ('!H17</f>
        <v>2</v>
      </c>
      <c r="E20" s="435">
        <f>'5c. Assessment archetype A3 ('!Y17</f>
        <v>2</v>
      </c>
      <c r="F20" s="435">
        <f>'5d. Assessment archetype A4 ('!K17</f>
        <v>1</v>
      </c>
      <c r="G20" s="435">
        <f>'5c. Assessment archetype A3 ('!V17</f>
        <v>2</v>
      </c>
      <c r="H20" s="435">
        <f>'5a. Assessment archetype A1 ('!Q17</f>
        <v>1</v>
      </c>
      <c r="I20" s="435">
        <f>'5b. Assessment archetype A2 ('!R17</f>
        <v>2</v>
      </c>
      <c r="J20" s="435">
        <f>'5d. Assessment archetype A4 ('!P17</f>
        <v>1</v>
      </c>
      <c r="K20" s="435">
        <f>'5c. Assessment archetype A3 ('!R17</f>
        <v>2</v>
      </c>
      <c r="L20" s="435">
        <f>'5d. Assessment archetype A4 ('!L17</f>
        <v>3</v>
      </c>
      <c r="M20" s="435">
        <f>'5c. Assessment archetype A3 ('!G17</f>
        <v>2</v>
      </c>
      <c r="N20" s="435">
        <f>'5b. Assessment archetype A2 ('!O17</f>
        <v>1</v>
      </c>
      <c r="O20" s="435">
        <f>'5a. Assessment archetype A1 ('!D17</f>
        <v>2</v>
      </c>
      <c r="P20" s="435">
        <f>'5b. Assessment archetype A2 ('!L17</f>
        <v>1</v>
      </c>
      <c r="Q20" s="435">
        <f>'5b. Assessment archetype A2 ('!I17</f>
        <v>3</v>
      </c>
      <c r="R20" s="435">
        <f>'5c. Assessment archetype A3 ('!K17</f>
        <v>2</v>
      </c>
      <c r="S20" s="435">
        <f>'5c. Assessment archetype A3 ('!L17</f>
        <v>3</v>
      </c>
      <c r="T20" t="s" s="434">
        <f>'5b. Assessment archetype A2 ('!U17</f>
        <v>278</v>
      </c>
      <c r="U20" s="435">
        <f>'5a. Assessment archetype A1 ('!F17</f>
        <v>2</v>
      </c>
      <c r="V20" s="435">
        <f>'5b. Assessment archetype A2 ('!D17</f>
        <v>3</v>
      </c>
      <c r="W20" s="435">
        <f>'5d. Assessment archetype A4 ('!N17</f>
        <v>2</v>
      </c>
      <c r="X20" s="435">
        <f>'5a. Assessment archetype A1 ('!R17</f>
        <v>2</v>
      </c>
      <c r="Y20" s="435">
        <f>'5b. Assessment archetype A2 ('!J17</f>
        <v>3</v>
      </c>
      <c r="Z20" s="435">
        <f>'5b. Assessment archetype A2 ('!S17</f>
        <v>1</v>
      </c>
      <c r="AA20" s="435">
        <f>'5a. Assessment archetype A1 ('!T17</f>
        <v>2</v>
      </c>
      <c r="AB20" s="435">
        <f>'5a. Assessment archetype A1 ('!Y17</f>
        <v>1</v>
      </c>
      <c r="AC20" s="435">
        <f>'5d. Assessment archetype A4 ('!G17</f>
        <v>4</v>
      </c>
      <c r="AD20" s="435">
        <f>'5a. Assessment archetype A1 ('!N17</f>
        <v>0</v>
      </c>
      <c r="AE20" s="435">
        <f>'5c. Assessment archetype A3 ('!D17</f>
        <v>2</v>
      </c>
      <c r="AF20" s="435">
        <f>'5c. Assessment archetype A3 ('!O17</f>
        <v>2</v>
      </c>
      <c r="AG20" s="435">
        <f>'5a. Assessment archetype A1 ('!U17</f>
        <v>3</v>
      </c>
      <c r="AH20" s="435">
        <f>'5a. Assessment archetype A1 ('!E17</f>
        <v>1</v>
      </c>
      <c r="AI20" s="436">
        <f>'5a. Assessment archetype A1 ('!V17</f>
        <v>3</v>
      </c>
      <c r="AJ20" s="437">
        <f>'5a. Assessment archetype A1 ('!Z17</f>
        <v>0</v>
      </c>
      <c r="AK20" s="438">
        <f>'5c. Assessment archetype A3 ('!P17</f>
        <v>1</v>
      </c>
      <c r="AL20" s="435">
        <f>'5c. Assessment archetype A3 ('!H17</f>
        <v>2</v>
      </c>
      <c r="AM20" s="435">
        <f>'5a. Assessment archetype A1 ('!K17</f>
        <v>2</v>
      </c>
      <c r="AN20" s="435">
        <f>'5a. Assessment archetype A1 ('!H17</f>
        <v>2</v>
      </c>
      <c r="AO20" s="435">
        <f>'5a. Assessment archetype A1 ('!L17</f>
        <v>2</v>
      </c>
      <c r="AP20" s="435">
        <f>'5a. Assessment archetype A1 ('!O17</f>
        <v>2</v>
      </c>
      <c r="AQ20" s="435">
        <f>'5c. Assessment archetype A3 ('!E17</f>
        <v>1</v>
      </c>
      <c r="AR20" s="436">
        <f>'5b. Assessment archetype A2 ('!V17</f>
        <v>3</v>
      </c>
      <c r="AS20" s="437">
        <f>'5a. Assessment archetype A1 ('!AA17</f>
        <v>1</v>
      </c>
      <c r="AT20" s="438">
        <f>'5a. Assessment archetype A1 ('!AB17</f>
        <v>1</v>
      </c>
      <c r="AU20" s="435">
        <f>'5c. Assessment archetype A3 ('!I17</f>
        <v>0</v>
      </c>
      <c r="AV20" s="436">
        <f>'5b. Assessment archetype A2 ('!P17</f>
        <v>2</v>
      </c>
      <c r="AW20" s="437">
        <f>'5b. Assessment archetype A2 ('!X17</f>
        <v>0</v>
      </c>
      <c r="AX20" s="438">
        <f>'5a. Assessment archetype A1 ('!W17</f>
        <v>2</v>
      </c>
      <c r="AY20" s="435">
        <f>'5b. Assessment archetype A2 ('!E17</f>
        <v>2</v>
      </c>
      <c r="AZ20" s="435">
        <f>'5d. Assessment archetype A4 ('!D17</f>
        <v>2</v>
      </c>
      <c r="BA20" s="435">
        <f>'5c. Assessment archetype A3 ('!Z17</f>
        <v>0</v>
      </c>
      <c r="BB20" s="435">
        <f>'5d. Assessment archetype A4 ('!H17</f>
        <v>2</v>
      </c>
      <c r="BC20" s="435">
        <f>'5d. Assessment archetype A4 ('!R17</f>
        <v>3</v>
      </c>
      <c r="BD20" s="435">
        <f>'5c. Assessment archetype A3 ('!W17</f>
        <v>3</v>
      </c>
      <c r="BE20" s="435">
        <f>'5b. Assessment archetype A2 ('!F17</f>
        <v>1</v>
      </c>
      <c r="BF20" s="435">
        <f>'5d. Assessment archetype A4 ('!E17</f>
        <v>1</v>
      </c>
      <c r="BG20" s="435">
        <f>'5c. Assessment archetype A3 ('!M17</f>
        <v>4</v>
      </c>
      <c r="BH20" t="s" s="434">
        <f>'5d. Assessment archetype A4 ('!I17</f>
        <v>278</v>
      </c>
      <c r="BI20" s="435">
        <f>'5b. Assessment archetype A2 ('!M17</f>
        <v>2</v>
      </c>
      <c r="BJ20" t="s" s="434">
        <f>'5a. Assessment archetype A1 ('!I17</f>
        <v>279</v>
      </c>
      <c r="BK20" s="435">
        <f>'5c. Assessment archetype A3 ('!S17</f>
        <v>2</v>
      </c>
      <c r="BL20" s="73"/>
      <c r="BM20" s="73"/>
    </row>
    <row r="21" ht="26.55" customHeight="1">
      <c r="A21" s="190"/>
      <c r="B21" t="s" s="433">
        <v>137</v>
      </c>
      <c r="C21" s="435">
        <f>'5c. Assessment archetype A3 ('!U18</f>
        <v>1</v>
      </c>
      <c r="D21" s="435">
        <f>'5b. Assessment archetype A2 ('!H18</f>
        <v>2</v>
      </c>
      <c r="E21" s="435">
        <f>'5c. Assessment archetype A3 ('!Y18</f>
        <v>2</v>
      </c>
      <c r="F21" s="435">
        <f>'5d. Assessment archetype A4 ('!K18</f>
        <v>2</v>
      </c>
      <c r="G21" s="435">
        <f>'5c. Assessment archetype A3 ('!V18</f>
        <v>2</v>
      </c>
      <c r="H21" s="435">
        <f>'5a. Assessment archetype A1 ('!Q18</f>
        <v>2</v>
      </c>
      <c r="I21" s="435">
        <f>'5b. Assessment archetype A2 ('!R18</f>
        <v>3</v>
      </c>
      <c r="J21" s="435">
        <f>'5d. Assessment archetype A4 ('!P18</f>
        <v>2</v>
      </c>
      <c r="K21" s="435">
        <f>'5c. Assessment archetype A3 ('!R18</f>
        <v>2</v>
      </c>
      <c r="L21" s="435">
        <f>'5d. Assessment archetype A4 ('!L18</f>
        <v>3</v>
      </c>
      <c r="M21" s="435">
        <f>'5c. Assessment archetype A3 ('!G18</f>
        <v>0</v>
      </c>
      <c r="N21" s="435">
        <f>'5b. Assessment archetype A2 ('!O18</f>
        <v>2</v>
      </c>
      <c r="O21" s="435">
        <f>'5a. Assessment archetype A1 ('!D18</f>
        <v>2</v>
      </c>
      <c r="P21" s="435">
        <f>'5b. Assessment archetype A2 ('!L18</f>
        <v>2</v>
      </c>
      <c r="Q21" s="435">
        <f>'5b. Assessment archetype A2 ('!I18</f>
        <v>3</v>
      </c>
      <c r="R21" s="435">
        <f>'5c. Assessment archetype A3 ('!K18</f>
        <v>1</v>
      </c>
      <c r="S21" s="435">
        <f>'5c. Assessment archetype A3 ('!L18</f>
        <v>2</v>
      </c>
      <c r="T21" t="s" s="434">
        <f>'5b. Assessment archetype A2 ('!U18</f>
        <v>278</v>
      </c>
      <c r="U21" s="435">
        <f>'5a. Assessment archetype A1 ('!F18</f>
        <v>2</v>
      </c>
      <c r="V21" s="435">
        <f>'5b. Assessment archetype A2 ('!D18</f>
        <v>2</v>
      </c>
      <c r="W21" s="435">
        <f>'5d. Assessment archetype A4 ('!N18</f>
        <v>2</v>
      </c>
      <c r="X21" s="435">
        <f>'5a. Assessment archetype A1 ('!R18</f>
        <v>3</v>
      </c>
      <c r="Y21" s="435">
        <f>'5b. Assessment archetype A2 ('!J18</f>
        <v>3</v>
      </c>
      <c r="Z21" s="435">
        <f>'5b. Assessment archetype A2 ('!S18</f>
        <v>2</v>
      </c>
      <c r="AA21" s="435">
        <f>'5a. Assessment archetype A1 ('!T18</f>
        <v>3</v>
      </c>
      <c r="AB21" s="435">
        <f>'5a. Assessment archetype A1 ('!Y18</f>
        <v>2</v>
      </c>
      <c r="AC21" s="435">
        <f>'5d. Assessment archetype A4 ('!G18</f>
        <v>4</v>
      </c>
      <c r="AD21" s="435">
        <f>'5a. Assessment archetype A1 ('!N18</f>
        <v>1</v>
      </c>
      <c r="AE21" s="435">
        <f>'5c. Assessment archetype A3 ('!D18</f>
        <v>1</v>
      </c>
      <c r="AF21" s="435">
        <f>'5c. Assessment archetype A3 ('!O18</f>
        <v>2</v>
      </c>
      <c r="AG21" s="435">
        <f>'5a. Assessment archetype A1 ('!U18</f>
        <v>4</v>
      </c>
      <c r="AH21" s="435">
        <f>'5a. Assessment archetype A1 ('!E18</f>
        <v>1</v>
      </c>
      <c r="AI21" s="436">
        <f>'5a. Assessment archetype A1 ('!V18</f>
        <v>3</v>
      </c>
      <c r="AJ21" s="437">
        <f>'5a. Assessment archetype A1 ('!Z18</f>
        <v>3</v>
      </c>
      <c r="AK21" s="438">
        <f>'5c. Assessment archetype A3 ('!P18</f>
        <v>3</v>
      </c>
      <c r="AL21" s="435">
        <f>'5c. Assessment archetype A3 ('!H18</f>
        <v>1</v>
      </c>
      <c r="AM21" s="435">
        <f>'5a. Assessment archetype A1 ('!K18</f>
        <v>3</v>
      </c>
      <c r="AN21" s="435">
        <f>'5a. Assessment archetype A1 ('!H18</f>
        <v>3</v>
      </c>
      <c r="AO21" s="435">
        <f>'5a. Assessment archetype A1 ('!L18</f>
        <v>4</v>
      </c>
      <c r="AP21" s="435">
        <f>'5a. Assessment archetype A1 ('!O18</f>
        <v>1</v>
      </c>
      <c r="AQ21" s="435">
        <f>'5c. Assessment archetype A3 ('!E18</f>
        <v>1</v>
      </c>
      <c r="AR21" s="436">
        <f>'5b. Assessment archetype A2 ('!V18</f>
        <v>3</v>
      </c>
      <c r="AS21" s="437">
        <f>'5a. Assessment archetype A1 ('!AA18</f>
        <v>1</v>
      </c>
      <c r="AT21" s="438">
        <f>'5a. Assessment archetype A1 ('!AB18</f>
        <v>2</v>
      </c>
      <c r="AU21" s="435">
        <f>'5c. Assessment archetype A3 ('!I18</f>
        <v>0</v>
      </c>
      <c r="AV21" s="436">
        <f>'5b. Assessment archetype A2 ('!P18</f>
        <v>3</v>
      </c>
      <c r="AW21" s="437">
        <f>'5b. Assessment archetype A2 ('!X18</f>
        <v>1</v>
      </c>
      <c r="AX21" s="438">
        <f>'5a. Assessment archetype A1 ('!W18</f>
        <v>4</v>
      </c>
      <c r="AY21" s="435">
        <f>'5b. Assessment archetype A2 ('!E18</f>
        <v>2</v>
      </c>
      <c r="AZ21" s="435">
        <f>'5d. Assessment archetype A4 ('!D18</f>
        <v>1</v>
      </c>
      <c r="BA21" s="435">
        <f>'5c. Assessment archetype A3 ('!Z18</f>
        <v>1</v>
      </c>
      <c r="BB21" s="435">
        <f>'5d. Assessment archetype A4 ('!H18</f>
        <v>0</v>
      </c>
      <c r="BC21" s="435">
        <f>'5d. Assessment archetype A4 ('!R18</f>
        <v>3</v>
      </c>
      <c r="BD21" s="435">
        <f>'5c. Assessment archetype A3 ('!W18</f>
        <v>2</v>
      </c>
      <c r="BE21" s="435">
        <f>'5b. Assessment archetype A2 ('!F18</f>
        <v>1</v>
      </c>
      <c r="BF21" s="435">
        <f>'5d. Assessment archetype A4 ('!E18</f>
        <v>1</v>
      </c>
      <c r="BG21" s="435">
        <f>'5c. Assessment archetype A3 ('!M18</f>
        <v>3</v>
      </c>
      <c r="BH21" s="435">
        <f>'5d. Assessment archetype A4 ('!I18</f>
        <v>3</v>
      </c>
      <c r="BI21" s="435">
        <f>'5b. Assessment archetype A2 ('!M18</f>
        <v>1</v>
      </c>
      <c r="BJ21" s="435">
        <f>'5a. Assessment archetype A1 ('!I18</f>
        <v>3</v>
      </c>
      <c r="BK21" s="435">
        <f>'5c. Assessment archetype A3 ('!S18</f>
        <v>2</v>
      </c>
      <c r="BL21" s="73"/>
      <c r="BM21" s="73"/>
    </row>
    <row r="22" ht="13.75" customHeight="1">
      <c r="A22" s="68"/>
      <c r="B22" t="s" s="423">
        <v>114</v>
      </c>
      <c r="C22" s="424">
        <f>MEDIAN(C19:C21)</f>
        <v>1.5</v>
      </c>
      <c r="D22" s="424">
        <f>MEDIAN(D19:D21)</f>
        <v>2</v>
      </c>
      <c r="E22" s="424">
        <f>MEDIAN(E19:E21)</f>
        <v>2</v>
      </c>
      <c r="F22" s="424">
        <f>MEDIAN(F19:F21)</f>
        <v>1</v>
      </c>
      <c r="G22" s="424">
        <f>MEDIAN(G19:G21)</f>
        <v>2</v>
      </c>
      <c r="H22" s="424">
        <f>MEDIAN(H19:H21)</f>
        <v>2</v>
      </c>
      <c r="I22" s="424">
        <f>MEDIAN(I19:I21)</f>
        <v>3</v>
      </c>
      <c r="J22" s="424">
        <f>MEDIAN(J19:J21)</f>
        <v>2</v>
      </c>
      <c r="K22" s="424">
        <f>MEDIAN(K19:K21)</f>
        <v>2</v>
      </c>
      <c r="L22" s="424">
        <f>MEDIAN(L19:L21)</f>
        <v>3</v>
      </c>
      <c r="M22" s="424">
        <f>MEDIAN(M19:M21)</f>
        <v>1</v>
      </c>
      <c r="N22" s="424">
        <f>MEDIAN(N19:N21)</f>
        <v>2</v>
      </c>
      <c r="O22" s="424">
        <f>MEDIAN(O19:O21)</f>
        <v>2</v>
      </c>
      <c r="P22" s="424">
        <f>MEDIAN(P19:P21)</f>
        <v>2</v>
      </c>
      <c r="Q22" s="424">
        <f>MEDIAN(Q19:Q21)</f>
        <v>3</v>
      </c>
      <c r="R22" s="424">
        <f>MEDIAN(R19:R21)</f>
        <v>1</v>
      </c>
      <c r="S22" s="424">
        <f>MEDIAN(S19:S21)</f>
        <v>2</v>
      </c>
      <c r="T22" s="424">
        <f>MEDIAN(T19:T21)</f>
      </c>
      <c r="U22" s="424">
        <f>MEDIAN(U19:U21)</f>
        <v>2</v>
      </c>
      <c r="V22" s="424">
        <f>MEDIAN(V19:V21)</f>
        <v>2</v>
      </c>
      <c r="W22" s="424">
        <f>MEDIAN(W19:W21)</f>
        <v>2</v>
      </c>
      <c r="X22" s="424">
        <f>MEDIAN(X19:X21)</f>
        <v>3</v>
      </c>
      <c r="Y22" s="424">
        <f>MEDIAN(Y19:Y21)</f>
        <v>3</v>
      </c>
      <c r="Z22" s="424">
        <f>MEDIAN(Z19:Z21)</f>
        <v>2</v>
      </c>
      <c r="AA22" s="424">
        <f>MEDIAN(AA19:AA21)</f>
        <v>2</v>
      </c>
      <c r="AB22" s="424">
        <f>MEDIAN(AB19:AB21)</f>
        <v>2</v>
      </c>
      <c r="AC22" s="424">
        <f>MEDIAN(AC19:AC21)</f>
        <v>4</v>
      </c>
      <c r="AD22" s="424">
        <f>MEDIAN(AD19:AD21)</f>
        <v>1</v>
      </c>
      <c r="AE22" s="424">
        <f>MEDIAN(AE19:AE21)</f>
        <v>2</v>
      </c>
      <c r="AF22" s="424">
        <f>MEDIAN(AF19:AF21)</f>
        <v>2</v>
      </c>
      <c r="AG22" s="424">
        <f>MEDIAN(AG19:AG21)</f>
        <v>4</v>
      </c>
      <c r="AH22" s="424">
        <f>MEDIAN(AH19:AH21)</f>
        <v>1</v>
      </c>
      <c r="AI22" s="424">
        <f>MEDIAN(AI19:AI21)</f>
        <v>3</v>
      </c>
      <c r="AJ22" s="425">
        <f>MEDIAN(AJ19:AJ21)</f>
        <v>3</v>
      </c>
      <c r="AK22" s="424">
        <f>MEDIAN(AK19:AK21)</f>
        <v>3</v>
      </c>
      <c r="AL22" s="424">
        <f>MEDIAN(AL19:AL21)</f>
        <v>1</v>
      </c>
      <c r="AM22" s="424">
        <f>MEDIAN(AM19:AM21)</f>
        <v>2</v>
      </c>
      <c r="AN22" s="424">
        <f>MEDIAN(AN19:AN21)</f>
        <v>3</v>
      </c>
      <c r="AO22" s="424">
        <f>MEDIAN(AO19:AO21)</f>
        <v>2</v>
      </c>
      <c r="AP22" s="424">
        <f>MEDIAN(AP19:AP21)</f>
        <v>1</v>
      </c>
      <c r="AQ22" s="424">
        <f>MEDIAN(AQ19:AQ21)</f>
        <v>1</v>
      </c>
      <c r="AR22" s="424">
        <f>MEDIAN(AR19:AR21)</f>
        <v>3</v>
      </c>
      <c r="AS22" s="425">
        <f>MEDIAN(AS19:AS21)</f>
        <v>1</v>
      </c>
      <c r="AT22" s="424">
        <f>MEDIAN(AT19:AT21)</f>
        <v>2</v>
      </c>
      <c r="AU22" s="424">
        <f>MEDIAN(AU19:AU21)</f>
        <v>0</v>
      </c>
      <c r="AV22" s="424">
        <f>MEDIAN(AV19:AV21)</f>
        <v>3</v>
      </c>
      <c r="AW22" s="425">
        <f>MEDIAN(AW19:AW21)</f>
        <v>1</v>
      </c>
      <c r="AX22" s="424">
        <f>MEDIAN(AX19:AX21)</f>
        <v>4</v>
      </c>
      <c r="AY22" s="424">
        <f>MEDIAN(AY19:AY21)</f>
        <v>2</v>
      </c>
      <c r="AZ22" s="424">
        <f>MEDIAN(AZ19:AZ21)</f>
        <v>2</v>
      </c>
      <c r="BA22" s="424">
        <f>MEDIAN(BA19:BA21)</f>
        <v>1</v>
      </c>
      <c r="BB22" s="424">
        <f>MEDIAN(BB19:BB21)</f>
        <v>1</v>
      </c>
      <c r="BC22" s="424">
        <f>MEDIAN(BC19:BC21)</f>
        <v>3</v>
      </c>
      <c r="BD22" s="424">
        <f>MEDIAN(BD19:BD21)</f>
        <v>3</v>
      </c>
      <c r="BE22" s="424">
        <f>MEDIAN(BE19:BE21)</f>
        <v>1</v>
      </c>
      <c r="BF22" s="424">
        <f>MEDIAN(BF19:BF21)</f>
        <v>1</v>
      </c>
      <c r="BG22" s="424">
        <f>MEDIAN(BG19:BG21)</f>
        <v>4</v>
      </c>
      <c r="BH22" s="424">
        <f>MEDIAN(BH19:BH21)</f>
        <v>2.5</v>
      </c>
      <c r="BI22" s="424">
        <f>MEDIAN(BI19:BI21)</f>
        <v>2</v>
      </c>
      <c r="BJ22" s="424">
        <f>MEDIAN(BJ19:BJ21)</f>
        <v>3</v>
      </c>
      <c r="BK22" s="424">
        <f>MEDIAN(BK19:BK21)</f>
        <v>2</v>
      </c>
      <c r="BL22" s="73"/>
      <c r="BM22" s="73"/>
    </row>
    <row r="23" ht="39.55" customHeight="1">
      <c r="A23" t="s" s="191">
        <v>138</v>
      </c>
      <c r="B23" t="s" s="439">
        <v>139</v>
      </c>
      <c r="C23" s="440">
        <f>'5c. Assessment archetype A3 ('!U19</f>
        <v>0</v>
      </c>
      <c r="D23" s="440">
        <f>'5b. Assessment archetype A2 ('!H19</f>
        <v>2</v>
      </c>
      <c r="E23" s="440">
        <f>'5c. Assessment archetype A3 ('!Y19</f>
        <v>2</v>
      </c>
      <c r="F23" s="440">
        <f>'5d. Assessment archetype A4 ('!K19</f>
        <v>2</v>
      </c>
      <c r="G23" s="440">
        <f>'5c. Assessment archetype A3 ('!V19</f>
        <v>3</v>
      </c>
      <c r="H23" s="440">
        <f>'5a. Assessment archetype A1 ('!Q19</f>
        <v>3</v>
      </c>
      <c r="I23" s="440">
        <f>'5b. Assessment archetype A2 ('!R19</f>
        <v>2</v>
      </c>
      <c r="J23" s="440">
        <f>'5d. Assessment archetype A4 ('!P19</f>
        <v>1</v>
      </c>
      <c r="K23" s="440">
        <f>'5c. Assessment archetype A3 ('!R19</f>
        <v>2</v>
      </c>
      <c r="L23" t="s" s="441">
        <f>'5d. Assessment archetype A4 ('!L19</f>
        <v>278</v>
      </c>
      <c r="M23" s="440">
        <f>'5c. Assessment archetype A3 ('!G19</f>
        <v>1</v>
      </c>
      <c r="N23" s="440">
        <f>'5b. Assessment archetype A2 ('!O19</f>
        <v>2</v>
      </c>
      <c r="O23" s="440">
        <f>'5a. Assessment archetype A1 ('!D19</f>
        <v>4</v>
      </c>
      <c r="P23" s="440">
        <f>'5b. Assessment archetype A2 ('!L19</f>
        <v>3</v>
      </c>
      <c r="Q23" s="440">
        <f>'5b. Assessment archetype A2 ('!I19</f>
        <v>4</v>
      </c>
      <c r="R23" s="440">
        <f>'5c. Assessment archetype A3 ('!K19</f>
        <v>1</v>
      </c>
      <c r="S23" s="440">
        <f>'5c. Assessment archetype A3 ('!L19</f>
        <v>3</v>
      </c>
      <c r="T23" s="440">
        <f>'5b. Assessment archetype A2 ('!U19</f>
        <v>3</v>
      </c>
      <c r="U23" s="440">
        <f>'5a. Assessment archetype A1 ('!F19</f>
        <v>1</v>
      </c>
      <c r="V23" s="440">
        <f>'5b. Assessment archetype A2 ('!D19</f>
        <v>3</v>
      </c>
      <c r="W23" s="440">
        <f>'5d. Assessment archetype A4 ('!N19</f>
        <v>2</v>
      </c>
      <c r="X23" s="440">
        <f>'5a. Assessment archetype A1 ('!R19</f>
        <v>2</v>
      </c>
      <c r="Y23" s="440">
        <f>'5b. Assessment archetype A2 ('!J19</f>
        <v>4</v>
      </c>
      <c r="Z23" s="440">
        <f>'5b. Assessment archetype A2 ('!S19</f>
        <v>3</v>
      </c>
      <c r="AA23" s="440">
        <f>'5a. Assessment archetype A1 ('!T19</f>
        <v>4</v>
      </c>
      <c r="AB23" s="440">
        <f>'5a. Assessment archetype A1 ('!Y19</f>
        <v>3</v>
      </c>
      <c r="AC23" s="440">
        <f>'5d. Assessment archetype A4 ('!G19</f>
        <v>4</v>
      </c>
      <c r="AD23" s="440">
        <f>'5a. Assessment archetype A1 ('!N19</f>
        <v>3</v>
      </c>
      <c r="AE23" s="440">
        <f>'5c. Assessment archetype A3 ('!D19</f>
        <v>1</v>
      </c>
      <c r="AF23" s="440">
        <f>'5c. Assessment archetype A3 ('!O19</f>
        <v>2</v>
      </c>
      <c r="AG23" s="440">
        <f>'5a. Assessment archetype A1 ('!U19</f>
        <v>4</v>
      </c>
      <c r="AH23" s="440">
        <f>'5a. Assessment archetype A1 ('!E19</f>
        <v>2</v>
      </c>
      <c r="AI23" s="442">
        <f>'5a. Assessment archetype A1 ('!V19</f>
        <v>3</v>
      </c>
      <c r="AJ23" s="443">
        <f>'5a. Assessment archetype A1 ('!Z19</f>
        <v>2</v>
      </c>
      <c r="AK23" s="444">
        <f>'5c. Assessment archetype A3 ('!P19</f>
        <v>2</v>
      </c>
      <c r="AL23" s="440">
        <f>'5c. Assessment archetype A3 ('!H19</f>
        <v>2</v>
      </c>
      <c r="AM23" t="s" s="441">
        <f>'5a. Assessment archetype A1 ('!K19</f>
        <v>278</v>
      </c>
      <c r="AN23" s="440">
        <f>'5a. Assessment archetype A1 ('!H19</f>
        <v>3</v>
      </c>
      <c r="AO23" s="440">
        <f>'5a. Assessment archetype A1 ('!L19</f>
        <v>4</v>
      </c>
      <c r="AP23" s="440">
        <f>'5a. Assessment archetype A1 ('!O19</f>
        <v>3</v>
      </c>
      <c r="AQ23" s="440">
        <f>'5c. Assessment archetype A3 ('!E19</f>
        <v>1</v>
      </c>
      <c r="AR23" s="442">
        <f>'5b. Assessment archetype A2 ('!V19</f>
        <v>3</v>
      </c>
      <c r="AS23" s="443">
        <f>'5a. Assessment archetype A1 ('!AA19</f>
        <v>3</v>
      </c>
      <c r="AT23" s="444">
        <f>'5a. Assessment archetype A1 ('!AB19</f>
        <v>2</v>
      </c>
      <c r="AU23" s="440">
        <f>'5c. Assessment archetype A3 ('!I19</f>
        <v>2</v>
      </c>
      <c r="AV23" s="442">
        <f>'5b. Assessment archetype A2 ('!P19</f>
        <v>3</v>
      </c>
      <c r="AW23" s="443">
        <f>'5b. Assessment archetype A2 ('!X19</f>
        <v>1</v>
      </c>
      <c r="AX23" s="444">
        <f>'5a. Assessment archetype A1 ('!W19</f>
        <v>4</v>
      </c>
      <c r="AY23" s="440">
        <f>'5b. Assessment archetype A2 ('!E19</f>
        <v>2</v>
      </c>
      <c r="AZ23" s="440">
        <f>'5d. Assessment archetype A4 ('!D19</f>
        <v>1</v>
      </c>
      <c r="BA23" s="440">
        <f>'5c. Assessment archetype A3 ('!Z19</f>
        <v>1</v>
      </c>
      <c r="BB23" s="440">
        <f>'5d. Assessment archetype A4 ('!H19</f>
        <v>1</v>
      </c>
      <c r="BC23" s="440">
        <f>'5d. Assessment archetype A4 ('!R19</f>
        <v>4</v>
      </c>
      <c r="BD23" s="440">
        <f>'5c. Assessment archetype A3 ('!W19</f>
        <v>2</v>
      </c>
      <c r="BE23" s="440">
        <f>'5b. Assessment archetype A2 ('!F19</f>
        <v>1</v>
      </c>
      <c r="BF23" s="440">
        <f>'5d. Assessment archetype A4 ('!E19</f>
        <v>2</v>
      </c>
      <c r="BG23" s="440">
        <f>'5c. Assessment archetype A3 ('!M19</f>
        <v>3</v>
      </c>
      <c r="BH23" s="440">
        <f>'5d. Assessment archetype A4 ('!I19</f>
        <v>3</v>
      </c>
      <c r="BI23" s="440">
        <f>'5b. Assessment archetype A2 ('!M19</f>
        <v>3</v>
      </c>
      <c r="BJ23" s="440">
        <f>'5a. Assessment archetype A1 ('!I19</f>
        <v>3</v>
      </c>
      <c r="BK23" s="440">
        <f>'5c. Assessment archetype A3 ('!S19</f>
        <v>3</v>
      </c>
      <c r="BL23" s="73"/>
      <c r="BM23" s="73"/>
    </row>
    <row r="24" ht="26.55" customHeight="1">
      <c r="A24" s="189"/>
      <c r="B24" t="s" s="439">
        <v>140</v>
      </c>
      <c r="C24" t="s" s="441">
        <f>'5c. Assessment archetype A3 ('!U20</f>
        <v>278</v>
      </c>
      <c r="D24" s="440">
        <f>'5b. Assessment archetype A2 ('!H20</f>
        <v>2</v>
      </c>
      <c r="E24" s="440">
        <f>'5c. Assessment archetype A3 ('!Y20</f>
        <v>2</v>
      </c>
      <c r="F24" s="440">
        <f>'5d. Assessment archetype A4 ('!K20</f>
        <v>2</v>
      </c>
      <c r="G24" s="440">
        <f>'5c. Assessment archetype A3 ('!V20</f>
        <v>1</v>
      </c>
      <c r="H24" s="440">
        <f>'5a. Assessment archetype A1 ('!Q20</f>
        <v>3</v>
      </c>
      <c r="I24" s="440">
        <f>'5b. Assessment archetype A2 ('!R20</f>
        <v>3</v>
      </c>
      <c r="J24" s="440">
        <f>'5d. Assessment archetype A4 ('!P20</f>
        <v>2</v>
      </c>
      <c r="K24" s="440">
        <f>'5c. Assessment archetype A3 ('!R20</f>
        <v>3</v>
      </c>
      <c r="L24" s="440">
        <f>'5d. Assessment archetype A4 ('!L20</f>
        <v>1</v>
      </c>
      <c r="M24" t="s" s="441">
        <f>'5c. Assessment archetype A3 ('!G20</f>
        <v>278</v>
      </c>
      <c r="N24" s="440">
        <f>'5b. Assessment archetype A2 ('!O20</f>
        <v>2</v>
      </c>
      <c r="O24" s="440">
        <f>'5a. Assessment archetype A1 ('!D20</f>
        <v>3</v>
      </c>
      <c r="P24" s="440">
        <f>'5b. Assessment archetype A2 ('!L20</f>
        <v>1</v>
      </c>
      <c r="Q24" s="440">
        <f>'5b. Assessment archetype A2 ('!I20</f>
        <v>4</v>
      </c>
      <c r="R24" s="440">
        <f>'5c. Assessment archetype A3 ('!K20</f>
        <v>1</v>
      </c>
      <c r="S24" s="440">
        <f>'5c. Assessment archetype A3 ('!L20</f>
        <v>2</v>
      </c>
      <c r="T24" s="440">
        <f>'5b. Assessment archetype A2 ('!U20</f>
        <v>2</v>
      </c>
      <c r="U24" s="440">
        <f>'5a. Assessment archetype A1 ('!F20</f>
        <v>1</v>
      </c>
      <c r="V24" s="440">
        <f>'5b. Assessment archetype A2 ('!D20</f>
        <v>3</v>
      </c>
      <c r="W24" s="440">
        <f>'5d. Assessment archetype A4 ('!N20</f>
        <v>2</v>
      </c>
      <c r="X24" s="440">
        <f>'5a. Assessment archetype A1 ('!R20</f>
        <v>3</v>
      </c>
      <c r="Y24" s="440">
        <f>'5b. Assessment archetype A2 ('!J20</f>
        <v>3</v>
      </c>
      <c r="Z24" s="440">
        <f>'5b. Assessment archetype A2 ('!S20</f>
        <v>3</v>
      </c>
      <c r="AA24" t="s" s="441">
        <f>'5a. Assessment archetype A1 ('!T20</f>
        <v>278</v>
      </c>
      <c r="AB24" s="440">
        <f>'5a. Assessment archetype A1 ('!Y20</f>
        <v>3</v>
      </c>
      <c r="AC24" s="440">
        <f>'5d. Assessment archetype A4 ('!G20</f>
        <v>4</v>
      </c>
      <c r="AD24" s="440">
        <f>'5a. Assessment archetype A1 ('!N20</f>
        <v>3</v>
      </c>
      <c r="AE24" s="440">
        <f>'5c. Assessment archetype A3 ('!D20</f>
        <v>1</v>
      </c>
      <c r="AF24" s="440">
        <f>'5c. Assessment archetype A3 ('!O20</f>
        <v>3</v>
      </c>
      <c r="AG24" s="440">
        <f>'5a. Assessment archetype A1 ('!U20</f>
        <v>1</v>
      </c>
      <c r="AH24" s="440">
        <f>'5a. Assessment archetype A1 ('!E20</f>
        <v>0</v>
      </c>
      <c r="AI24" s="442">
        <f>'5a. Assessment archetype A1 ('!V20</f>
        <v>3</v>
      </c>
      <c r="AJ24" s="445">
        <f>'5a. Assessment archetype A1 ('!Z20</f>
        <v>2</v>
      </c>
      <c r="AK24" s="440">
        <f>'5c. Assessment archetype A3 ('!P20</f>
        <v>2</v>
      </c>
      <c r="AL24" s="440">
        <f>'5c. Assessment archetype A3 ('!H20</f>
        <v>1</v>
      </c>
      <c r="AM24" s="440">
        <f>'5a. Assessment archetype A1 ('!K20</f>
        <v>2</v>
      </c>
      <c r="AN24" s="440">
        <f>'5a. Assessment archetype A1 ('!H20</f>
        <v>3</v>
      </c>
      <c r="AO24" s="440">
        <f>'5a. Assessment archetype A1 ('!L20</f>
        <v>3</v>
      </c>
      <c r="AP24" s="440">
        <f>'5a. Assessment archetype A1 ('!O20</f>
        <v>2</v>
      </c>
      <c r="AQ24" s="440">
        <f>'5c. Assessment archetype A3 ('!E20</f>
        <v>2</v>
      </c>
      <c r="AR24" s="442">
        <f>'5b. Assessment archetype A2 ('!V20</f>
        <v>3</v>
      </c>
      <c r="AS24" s="445">
        <f>'5a. Assessment archetype A1 ('!AA20</f>
        <v>2</v>
      </c>
      <c r="AT24" s="440">
        <f>'5a. Assessment archetype A1 ('!AB20</f>
        <v>1</v>
      </c>
      <c r="AU24" s="440">
        <f>'5c. Assessment archetype A3 ('!I20</f>
        <v>1</v>
      </c>
      <c r="AV24" s="442">
        <f>'5b. Assessment archetype A2 ('!P20</f>
        <v>2</v>
      </c>
      <c r="AW24" s="443">
        <f>'5b. Assessment archetype A2 ('!X20</f>
        <v>1</v>
      </c>
      <c r="AX24" s="444">
        <f>'5a. Assessment archetype A1 ('!W20</f>
        <v>3</v>
      </c>
      <c r="AY24" s="440">
        <f>'5b. Assessment archetype A2 ('!E20</f>
        <v>1</v>
      </c>
      <c r="AZ24" s="440">
        <f>'5d. Assessment archetype A4 ('!D20</f>
        <v>1</v>
      </c>
      <c r="BA24" s="440">
        <f>'5c. Assessment archetype A3 ('!Z20</f>
        <v>1</v>
      </c>
      <c r="BB24" t="s" s="441">
        <f>'5d. Assessment archetype A4 ('!H20</f>
        <v>278</v>
      </c>
      <c r="BC24" t="s" s="441">
        <f>'5d. Assessment archetype A4 ('!R20</f>
        <v>278</v>
      </c>
      <c r="BD24" t="s" s="441">
        <f>'5c. Assessment archetype A3 ('!W20</f>
        <v>278</v>
      </c>
      <c r="BE24" s="440">
        <f>'5b. Assessment archetype A2 ('!F20</f>
        <v>2</v>
      </c>
      <c r="BF24" s="440">
        <f>'5d. Assessment archetype A4 ('!E20</f>
        <v>1</v>
      </c>
      <c r="BG24" s="440">
        <f>'5c. Assessment archetype A3 ('!M20</f>
        <v>1</v>
      </c>
      <c r="BH24" s="440">
        <f>'5d. Assessment archetype A4 ('!I20</f>
        <v>2</v>
      </c>
      <c r="BI24" s="440">
        <f>'5b. Assessment archetype A2 ('!M20</f>
        <v>3</v>
      </c>
      <c r="BJ24" s="440">
        <f>'5a. Assessment archetype A1 ('!I20</f>
        <v>3</v>
      </c>
      <c r="BK24" s="440">
        <f>'5c. Assessment archetype A3 ('!S20</f>
        <v>3</v>
      </c>
      <c r="BL24" s="73"/>
      <c r="BM24" s="73"/>
    </row>
    <row r="25" ht="39.55" customHeight="1">
      <c r="A25" s="190"/>
      <c r="B25" t="s" s="439">
        <v>142</v>
      </c>
      <c r="C25" s="440">
        <f>'5c. Assessment archetype A3 ('!U21</f>
        <v>0</v>
      </c>
      <c r="D25" s="440">
        <f>'5b. Assessment archetype A2 ('!H21</f>
        <v>1</v>
      </c>
      <c r="E25" s="440">
        <f>'5c. Assessment archetype A3 ('!Y21</f>
        <v>0</v>
      </c>
      <c r="F25" s="440">
        <f>'5d. Assessment archetype A4 ('!K21</f>
        <v>3</v>
      </c>
      <c r="G25" s="440">
        <f>'5c. Assessment archetype A3 ('!V21</f>
        <v>2</v>
      </c>
      <c r="H25" s="440">
        <f>'5a. Assessment archetype A1 ('!Q21</f>
        <v>2</v>
      </c>
      <c r="I25" s="440">
        <f>'5b. Assessment archetype A2 ('!R21</f>
        <v>3</v>
      </c>
      <c r="J25" s="440">
        <f>'5d. Assessment archetype A4 ('!P21</f>
        <v>3</v>
      </c>
      <c r="K25" s="440">
        <f>'5c. Assessment archetype A3 ('!R21</f>
        <v>3</v>
      </c>
      <c r="L25" s="440">
        <f>'5d. Assessment archetype A4 ('!L21</f>
        <v>0</v>
      </c>
      <c r="M25" t="s" s="441">
        <f>'5c. Assessment archetype A3 ('!G21</f>
        <v>278</v>
      </c>
      <c r="N25" t="s" s="441">
        <f>'5b. Assessment archetype A2 ('!O21</f>
        <v>278</v>
      </c>
      <c r="O25" s="440">
        <f>'5a. Assessment archetype A1 ('!D21</f>
        <v>1</v>
      </c>
      <c r="P25" s="440">
        <f>'5b. Assessment archetype A2 ('!L21</f>
        <v>1</v>
      </c>
      <c r="Q25" s="440">
        <f>'5b. Assessment archetype A2 ('!I21</f>
        <v>3</v>
      </c>
      <c r="R25" s="440">
        <f>'5c. Assessment archetype A3 ('!K21</f>
        <v>0</v>
      </c>
      <c r="S25" s="440">
        <f>'5c. Assessment archetype A3 ('!L21</f>
        <v>3</v>
      </c>
      <c r="T25" t="s" s="441">
        <f>'5b. Assessment archetype A2 ('!U21</f>
        <v>278</v>
      </c>
      <c r="U25" s="440">
        <f>'5a. Assessment archetype A1 ('!F21</f>
        <v>1</v>
      </c>
      <c r="V25" s="440">
        <f>'5b. Assessment archetype A2 ('!D21</f>
        <v>2</v>
      </c>
      <c r="W25" s="440">
        <f>'5d. Assessment archetype A4 ('!N21</f>
        <v>2</v>
      </c>
      <c r="X25" s="440">
        <f>'5a. Assessment archetype A1 ('!R21</f>
        <v>3</v>
      </c>
      <c r="Y25" s="440">
        <f>'5b. Assessment archetype A2 ('!J21</f>
        <v>2</v>
      </c>
      <c r="Z25" s="440">
        <f>'5b. Assessment archetype A2 ('!S21</f>
        <v>2</v>
      </c>
      <c r="AA25" t="s" s="441">
        <f>'5a. Assessment archetype A1 ('!T21</f>
        <v>278</v>
      </c>
      <c r="AB25" s="440">
        <f>'5a. Assessment archetype A1 ('!Y21</f>
        <v>2</v>
      </c>
      <c r="AC25" s="440">
        <f>'5d. Assessment archetype A4 ('!G21</f>
        <v>3</v>
      </c>
      <c r="AD25" t="s" s="441">
        <f>'5a. Assessment archetype A1 ('!N21</f>
        <v>278</v>
      </c>
      <c r="AE25" s="440">
        <f>'5c. Assessment archetype A3 ('!D21</f>
        <v>0</v>
      </c>
      <c r="AF25" s="440">
        <f>'5c. Assessment archetype A3 ('!O21</f>
        <v>2</v>
      </c>
      <c r="AG25" s="440">
        <f>'5a. Assessment archetype A1 ('!U21</f>
        <v>1</v>
      </c>
      <c r="AH25" s="440">
        <f>'5a. Assessment archetype A1 ('!E21</f>
        <v>1</v>
      </c>
      <c r="AI25" s="442">
        <f>'5a. Assessment archetype A1 ('!V21</f>
        <v>4</v>
      </c>
      <c r="AJ25" s="443">
        <f>'5a. Assessment archetype A1 ('!Z21</f>
        <v>2</v>
      </c>
      <c r="AK25" t="s" s="446">
        <f>'5c. Assessment archetype A3 ('!P21</f>
        <v>278</v>
      </c>
      <c r="AL25" s="440">
        <f>'5c. Assessment archetype A3 ('!H21</f>
        <v>2</v>
      </c>
      <c r="AM25" s="440">
        <f>'5a. Assessment archetype A1 ('!K21</f>
        <v>1</v>
      </c>
      <c r="AN25" s="440">
        <f>'5a. Assessment archetype A1 ('!H21</f>
        <v>3</v>
      </c>
      <c r="AO25" s="440">
        <f>'5a. Assessment archetype A1 ('!L21</f>
        <v>2</v>
      </c>
      <c r="AP25" s="440">
        <f>'5a. Assessment archetype A1 ('!O21</f>
        <v>2</v>
      </c>
      <c r="AQ25" t="s" s="441">
        <f>'5c. Assessment archetype A3 ('!E21</f>
        <v>278</v>
      </c>
      <c r="AR25" s="442">
        <f>'5b. Assessment archetype A2 ('!V21</f>
        <v>3</v>
      </c>
      <c r="AS25" s="443">
        <f>'5a. Assessment archetype A1 ('!AA21</f>
        <v>2</v>
      </c>
      <c r="AT25" s="444">
        <f>'5a. Assessment archetype A1 ('!AB21</f>
        <v>2</v>
      </c>
      <c r="AU25" s="440">
        <f>'5c. Assessment archetype A3 ('!I21</f>
        <v>0</v>
      </c>
      <c r="AV25" s="442">
        <f>'5b. Assessment archetype A2 ('!P21</f>
        <v>3</v>
      </c>
      <c r="AW25" s="443">
        <f>'5b. Assessment archetype A2 ('!X21</f>
        <v>0</v>
      </c>
      <c r="AX25" s="444">
        <f>'5a. Assessment archetype A1 ('!W21</f>
        <v>4</v>
      </c>
      <c r="AY25" s="440">
        <f>'5b. Assessment archetype A2 ('!E21</f>
        <v>1</v>
      </c>
      <c r="AZ25" s="440">
        <f>'5d. Assessment archetype A4 ('!D21</f>
        <v>1</v>
      </c>
      <c r="BA25" s="440">
        <f>'5c. Assessment archetype A3 ('!Z21</f>
        <v>1</v>
      </c>
      <c r="BB25" s="440">
        <f>'5d. Assessment archetype A4 ('!H21</f>
        <v>1</v>
      </c>
      <c r="BC25" s="440">
        <f>'5d. Assessment archetype A4 ('!R21</f>
        <v>2</v>
      </c>
      <c r="BD25" s="440">
        <f>'5c. Assessment archetype A3 ('!W21</f>
        <v>2</v>
      </c>
      <c r="BE25" s="440">
        <f>'5b. Assessment archetype A2 ('!F21</f>
        <v>0</v>
      </c>
      <c r="BF25" s="440">
        <f>'5d. Assessment archetype A4 ('!E21</f>
        <v>1</v>
      </c>
      <c r="BG25" s="440">
        <f>'5c. Assessment archetype A3 ('!M21</f>
        <v>4</v>
      </c>
      <c r="BH25" s="440">
        <f>'5d. Assessment archetype A4 ('!I21</f>
        <v>2</v>
      </c>
      <c r="BI25" s="440">
        <f>'5b. Assessment archetype A2 ('!M21</f>
        <v>2</v>
      </c>
      <c r="BJ25" s="440">
        <f>'5a. Assessment archetype A1 ('!I21</f>
        <v>2</v>
      </c>
      <c r="BK25" s="440">
        <f>'5c. Assessment archetype A3 ('!S21</f>
        <v>1</v>
      </c>
      <c r="BL25" s="73"/>
      <c r="BM25" s="73"/>
    </row>
    <row r="26" ht="13.75" customHeight="1">
      <c r="A26" s="68"/>
      <c r="B26" t="s" s="423">
        <v>114</v>
      </c>
      <c r="C26" s="424">
        <f>MEDIAN(C23:C25)</f>
        <v>0</v>
      </c>
      <c r="D26" s="424">
        <f>MEDIAN(D23:D25)</f>
        <v>2</v>
      </c>
      <c r="E26" s="424">
        <f>MEDIAN(E23:E25)</f>
        <v>2</v>
      </c>
      <c r="F26" s="424">
        <f>MEDIAN(F23:F25)</f>
        <v>2</v>
      </c>
      <c r="G26" s="424">
        <f>MEDIAN(G23:G25)</f>
        <v>2</v>
      </c>
      <c r="H26" s="424">
        <f>MEDIAN(H23:H25)</f>
        <v>3</v>
      </c>
      <c r="I26" s="424">
        <f>MEDIAN(I23:I25)</f>
        <v>3</v>
      </c>
      <c r="J26" s="424">
        <f>MEDIAN(J23:J25)</f>
        <v>2</v>
      </c>
      <c r="K26" s="424">
        <f>MEDIAN(K23:K25)</f>
        <v>3</v>
      </c>
      <c r="L26" s="424">
        <f>MEDIAN(L23:L25)</f>
        <v>0.5</v>
      </c>
      <c r="M26" s="424">
        <f>MEDIAN(M23:M25)</f>
        <v>1</v>
      </c>
      <c r="N26" s="424">
        <f>MEDIAN(N23:N25)</f>
        <v>2</v>
      </c>
      <c r="O26" s="424">
        <f>MEDIAN(O23:O25)</f>
        <v>3</v>
      </c>
      <c r="P26" s="424">
        <f>MEDIAN(P23:P25)</f>
        <v>1</v>
      </c>
      <c r="Q26" s="424">
        <f>MEDIAN(Q23:Q25)</f>
        <v>4</v>
      </c>
      <c r="R26" s="424">
        <f>MEDIAN(R23:R25)</f>
        <v>1</v>
      </c>
      <c r="S26" s="424">
        <f>MEDIAN(S23:S25)</f>
        <v>3</v>
      </c>
      <c r="T26" s="424">
        <f>MEDIAN(T23:T25)</f>
        <v>2.5</v>
      </c>
      <c r="U26" s="424">
        <f>MEDIAN(U23:U25)</f>
        <v>1</v>
      </c>
      <c r="V26" s="424">
        <f>MEDIAN(V23:V25)</f>
        <v>3</v>
      </c>
      <c r="W26" s="424">
        <f>MEDIAN(W23:W25)</f>
        <v>2</v>
      </c>
      <c r="X26" s="424">
        <f>MEDIAN(X23:X25)</f>
        <v>3</v>
      </c>
      <c r="Y26" s="424">
        <f>MEDIAN(Y23:Y25)</f>
        <v>3</v>
      </c>
      <c r="Z26" s="424">
        <f>MEDIAN(Z23:Z25)</f>
        <v>3</v>
      </c>
      <c r="AA26" s="424">
        <f>MEDIAN(AA23:AA25)</f>
        <v>4</v>
      </c>
      <c r="AB26" s="424">
        <f>MEDIAN(AB23:AB25)</f>
        <v>3</v>
      </c>
      <c r="AC26" s="424">
        <f>MEDIAN(AC23:AC25)</f>
        <v>4</v>
      </c>
      <c r="AD26" s="424">
        <f>MEDIAN(AD23:AD25)</f>
        <v>3</v>
      </c>
      <c r="AE26" s="424">
        <f>MEDIAN(AE23:AE25)</f>
        <v>1</v>
      </c>
      <c r="AF26" s="424">
        <f>MEDIAN(AF23:AF25)</f>
        <v>2</v>
      </c>
      <c r="AG26" s="424">
        <f>MEDIAN(AG23:AG25)</f>
        <v>1</v>
      </c>
      <c r="AH26" s="424">
        <f>MEDIAN(AH23:AH25)</f>
        <v>1</v>
      </c>
      <c r="AI26" s="424">
        <f>MEDIAN(AI23:AI25)</f>
        <v>3</v>
      </c>
      <c r="AJ26" s="425">
        <f>MEDIAN(AJ23:AJ25)</f>
        <v>2</v>
      </c>
      <c r="AK26" s="424">
        <f>MEDIAN(AK23:AK25)</f>
        <v>2</v>
      </c>
      <c r="AL26" s="424">
        <f>MEDIAN(AL23:AL25)</f>
        <v>2</v>
      </c>
      <c r="AM26" s="424">
        <f>MEDIAN(AM23:AM25)</f>
        <v>1.5</v>
      </c>
      <c r="AN26" s="424">
        <f>MEDIAN(AN23:AN25)</f>
        <v>3</v>
      </c>
      <c r="AO26" s="424">
        <f>MEDIAN(AO23:AO25)</f>
        <v>3</v>
      </c>
      <c r="AP26" s="424">
        <f>MEDIAN(AP23:AP25)</f>
        <v>2</v>
      </c>
      <c r="AQ26" s="424">
        <f>MEDIAN(AQ23:AQ25)</f>
        <v>1.5</v>
      </c>
      <c r="AR26" s="424">
        <f>MEDIAN(AR23:AR25)</f>
        <v>3</v>
      </c>
      <c r="AS26" s="425">
        <f>MEDIAN(AS23:AS25)</f>
        <v>2</v>
      </c>
      <c r="AT26" s="424">
        <f>MEDIAN(AT23:AT25)</f>
        <v>2</v>
      </c>
      <c r="AU26" s="424">
        <f>MEDIAN(AU23:AU25)</f>
        <v>1</v>
      </c>
      <c r="AV26" s="424">
        <f>MEDIAN(AV23:AV25)</f>
        <v>3</v>
      </c>
      <c r="AW26" s="425">
        <f>MEDIAN(AW23:AW25)</f>
        <v>1</v>
      </c>
      <c r="AX26" s="424">
        <f>MEDIAN(AX23:AX25)</f>
        <v>4</v>
      </c>
      <c r="AY26" s="424">
        <f>MEDIAN(AY23:AY25)</f>
        <v>1</v>
      </c>
      <c r="AZ26" s="424">
        <f>MEDIAN(AZ23:AZ25)</f>
        <v>1</v>
      </c>
      <c r="BA26" s="424">
        <f>MEDIAN(BA23:BA25)</f>
        <v>1</v>
      </c>
      <c r="BB26" s="424">
        <f>MEDIAN(BB23:BB25)</f>
        <v>1</v>
      </c>
      <c r="BC26" s="424">
        <f>MEDIAN(BC23:BC25)</f>
        <v>3</v>
      </c>
      <c r="BD26" s="424">
        <f>MEDIAN(BD23:BD25)</f>
        <v>2</v>
      </c>
      <c r="BE26" s="424">
        <f>MEDIAN(BE23:BE25)</f>
        <v>1</v>
      </c>
      <c r="BF26" s="424">
        <f>MEDIAN(BF23:BF25)</f>
        <v>1</v>
      </c>
      <c r="BG26" s="424">
        <f>MEDIAN(BG23:BG25)</f>
        <v>3</v>
      </c>
      <c r="BH26" s="424">
        <f>MEDIAN(BH23:BH25)</f>
        <v>2</v>
      </c>
      <c r="BI26" s="424">
        <f>MEDIAN(BI23:BI25)</f>
        <v>3</v>
      </c>
      <c r="BJ26" s="424">
        <f>MEDIAN(BJ23:BJ25)</f>
        <v>3</v>
      </c>
      <c r="BK26" s="424">
        <f>MEDIAN(BK23:BK25)</f>
        <v>3</v>
      </c>
      <c r="BL26" s="73"/>
      <c r="BM26" s="73"/>
    </row>
    <row r="27" ht="13.75" customHeight="1">
      <c r="A27" t="s" s="207">
        <v>144</v>
      </c>
      <c r="B27" t="s" s="447">
        <v>145</v>
      </c>
      <c r="C27" s="448">
        <f>'5c. Assessment archetype A3 ('!U22</f>
        <v>0</v>
      </c>
      <c r="D27" s="448">
        <f>'5b. Assessment archetype A2 ('!H22</f>
        <v>0</v>
      </c>
      <c r="E27" s="448">
        <f>'5c. Assessment archetype A3 ('!Y22</f>
        <v>1</v>
      </c>
      <c r="F27" s="448">
        <f>'5d. Assessment archetype A4 ('!K22</f>
        <v>2</v>
      </c>
      <c r="G27" s="448">
        <f>'5c. Assessment archetype A3 ('!V22</f>
        <v>2</v>
      </c>
      <c r="H27" s="448">
        <f>'5a. Assessment archetype A1 ('!Q22</f>
        <v>2</v>
      </c>
      <c r="I27" s="448">
        <f>'5b. Assessment archetype A2 ('!R22</f>
        <v>3</v>
      </c>
      <c r="J27" s="448">
        <f>'5d. Assessment archetype A4 ('!P22</f>
        <v>2</v>
      </c>
      <c r="K27" s="448">
        <f>'5c. Assessment archetype A3 ('!R22</f>
        <v>2</v>
      </c>
      <c r="L27" s="448">
        <f>'5d. Assessment archetype A4 ('!L22</f>
        <v>0</v>
      </c>
      <c r="M27" s="448">
        <f>'5c. Assessment archetype A3 ('!G22</f>
        <v>0</v>
      </c>
      <c r="N27" s="448">
        <f>'5b. Assessment archetype A2 ('!O22</f>
        <v>1</v>
      </c>
      <c r="O27" s="448">
        <f>'5a. Assessment archetype A1 ('!D22</f>
        <v>1</v>
      </c>
      <c r="P27" s="448">
        <f>'5b. Assessment archetype A2 ('!L22</f>
        <v>0</v>
      </c>
      <c r="Q27" s="448">
        <f>'5b. Assessment archetype A2 ('!I22</f>
        <v>3</v>
      </c>
      <c r="R27" s="448">
        <f>'5c. Assessment archetype A3 ('!K22</f>
        <v>1</v>
      </c>
      <c r="S27" s="448">
        <f>'5c. Assessment archetype A3 ('!L22</f>
        <v>2</v>
      </c>
      <c r="T27" s="448">
        <f>'5b. Assessment archetype A2 ('!U22</f>
        <v>0</v>
      </c>
      <c r="U27" s="448">
        <f>'5a. Assessment archetype A1 ('!F22</f>
        <v>0</v>
      </c>
      <c r="V27" s="448">
        <f>'5b. Assessment archetype A2 ('!D22</f>
        <v>2</v>
      </c>
      <c r="W27" s="448">
        <f>'5d. Assessment archetype A4 ('!N22</f>
        <v>2</v>
      </c>
      <c r="X27" s="448">
        <f>'5a. Assessment archetype A1 ('!R22</f>
        <v>3</v>
      </c>
      <c r="Y27" s="448">
        <f>'5b. Assessment archetype A2 ('!J22</f>
        <v>1</v>
      </c>
      <c r="Z27" s="448">
        <f>'5b. Assessment archetype A2 ('!S22</f>
        <v>2</v>
      </c>
      <c r="AA27" s="448">
        <f>'5a. Assessment archetype A1 ('!T22</f>
        <v>2</v>
      </c>
      <c r="AB27" s="448">
        <f>'5a. Assessment archetype A1 ('!Y22</f>
        <v>2</v>
      </c>
      <c r="AC27" s="448">
        <f>'5d. Assessment archetype A4 ('!G22</f>
        <v>3</v>
      </c>
      <c r="AD27" s="448">
        <f>'5a. Assessment archetype A1 ('!N22</f>
        <v>1</v>
      </c>
      <c r="AE27" s="448">
        <f>'5c. Assessment archetype A3 ('!D22</f>
        <v>0</v>
      </c>
      <c r="AF27" s="448">
        <f>'5c. Assessment archetype A3 ('!O22</f>
        <v>1</v>
      </c>
      <c r="AG27" s="448">
        <f>'5a. Assessment archetype A1 ('!U22</f>
        <v>1</v>
      </c>
      <c r="AH27" s="448">
        <f>'5a. Assessment archetype A1 ('!E22</f>
        <v>1</v>
      </c>
      <c r="AI27" s="449">
        <f>'5a. Assessment archetype A1 ('!V22</f>
        <v>4</v>
      </c>
      <c r="AJ27" s="450">
        <f>'5a. Assessment archetype A1 ('!Z22</f>
        <v>3</v>
      </c>
      <c r="AK27" s="448">
        <f>'5c. Assessment archetype A3 ('!P22</f>
        <v>1</v>
      </c>
      <c r="AL27" s="448">
        <f>'5c. Assessment archetype A3 ('!H22</f>
        <v>1</v>
      </c>
      <c r="AM27" s="448">
        <f>'5a. Assessment archetype A1 ('!K22</f>
        <v>1</v>
      </c>
      <c r="AN27" s="448">
        <f>'5a. Assessment archetype A1 ('!H22</f>
        <v>2</v>
      </c>
      <c r="AO27" s="448">
        <f>'5a. Assessment archetype A1 ('!L22</f>
        <v>2</v>
      </c>
      <c r="AP27" t="s" s="451">
        <f>'5a. Assessment archetype A1 ('!O22</f>
        <v>278</v>
      </c>
      <c r="AQ27" s="448">
        <f>'5c. Assessment archetype A3 ('!E22</f>
        <v>1</v>
      </c>
      <c r="AR27" s="449">
        <f>'5b. Assessment archetype A2 ('!V22</f>
        <v>4</v>
      </c>
      <c r="AS27" s="450">
        <f>'5a. Assessment archetype A1 ('!AA22</f>
        <v>1</v>
      </c>
      <c r="AT27" s="448">
        <f>'5a. Assessment archetype A1 ('!AB22</f>
        <v>1</v>
      </c>
      <c r="AU27" s="448">
        <f>'5c. Assessment archetype A3 ('!I22</f>
        <v>0</v>
      </c>
      <c r="AV27" s="449">
        <f>'5b. Assessment archetype A2 ('!P22</f>
        <v>3</v>
      </c>
      <c r="AW27" s="452">
        <f>'5b. Assessment archetype A2 ('!X22</f>
        <v>1</v>
      </c>
      <c r="AX27" s="453">
        <f>'5a. Assessment archetype A1 ('!W22</f>
        <v>4</v>
      </c>
      <c r="AY27" s="448">
        <f>'5b. Assessment archetype A2 ('!E22</f>
        <v>0</v>
      </c>
      <c r="AZ27" s="448">
        <f>'5d. Assessment archetype A4 ('!D22</f>
        <v>0</v>
      </c>
      <c r="BA27" s="448">
        <f>'5c. Assessment archetype A3 ('!Z22</f>
        <v>0</v>
      </c>
      <c r="BB27" s="448">
        <f>'5d. Assessment archetype A4 ('!H22</f>
        <v>0</v>
      </c>
      <c r="BC27" t="s" s="451">
        <f>'5d. Assessment archetype A4 ('!R22</f>
        <v>278</v>
      </c>
      <c r="BD27" s="448">
        <f>'5c. Assessment archetype A3 ('!W22</f>
        <v>3</v>
      </c>
      <c r="BE27" s="448">
        <f>'5b. Assessment archetype A2 ('!F22</f>
        <v>1</v>
      </c>
      <c r="BF27" s="448">
        <f>'5d. Assessment archetype A4 ('!E22</f>
        <v>0</v>
      </c>
      <c r="BG27" t="s" s="451">
        <f>'5c. Assessment archetype A3 ('!M22</f>
        <v>278</v>
      </c>
      <c r="BH27" s="448">
        <f>'5d. Assessment archetype A4 ('!I22</f>
        <v>1</v>
      </c>
      <c r="BI27" s="448">
        <f>'5b. Assessment archetype A2 ('!M22</f>
        <v>2</v>
      </c>
      <c r="BJ27" s="448">
        <f>'5a. Assessment archetype A1 ('!I22</f>
        <v>2</v>
      </c>
      <c r="BK27" s="448">
        <f>'5c. Assessment archetype A3 ('!S22</f>
        <v>1</v>
      </c>
      <c r="BL27" s="73"/>
      <c r="BM27" s="73"/>
    </row>
    <row r="28" ht="39.55" customHeight="1">
      <c r="A28" s="189"/>
      <c r="B28" t="s" s="454">
        <v>146</v>
      </c>
      <c r="C28" s="448">
        <f>'5c. Assessment archetype A3 ('!U23</f>
        <v>0</v>
      </c>
      <c r="D28" s="448">
        <f>'5b. Assessment archetype A2 ('!H23</f>
        <v>1</v>
      </c>
      <c r="E28" s="448">
        <f>'5c. Assessment archetype A3 ('!Y23</f>
        <v>0</v>
      </c>
      <c r="F28" s="448">
        <f>'5d. Assessment archetype A4 ('!K23</f>
        <v>1</v>
      </c>
      <c r="G28" t="s" s="451">
        <f>'5c. Assessment archetype A3 ('!V23</f>
        <v>278</v>
      </c>
      <c r="H28" s="448">
        <f>'5a. Assessment archetype A1 ('!Q23</f>
        <v>2</v>
      </c>
      <c r="I28" s="448">
        <f>'5b. Assessment archetype A2 ('!R23</f>
        <v>2</v>
      </c>
      <c r="J28" s="448">
        <f>'5d. Assessment archetype A4 ('!P23</f>
        <v>2</v>
      </c>
      <c r="K28" s="448">
        <f>'5c. Assessment archetype A3 ('!R23</f>
        <v>2</v>
      </c>
      <c r="L28" s="448">
        <f>'5d. Assessment archetype A4 ('!L23</f>
        <v>3</v>
      </c>
      <c r="M28" s="448">
        <f>'5c. Assessment archetype A3 ('!G23</f>
        <v>0</v>
      </c>
      <c r="N28" s="448">
        <f>'5b. Assessment archetype A2 ('!O23</f>
        <v>0</v>
      </c>
      <c r="O28" s="448">
        <f>'5a. Assessment archetype A1 ('!D23</f>
        <v>0</v>
      </c>
      <c r="P28" s="448">
        <f>'5b. Assessment archetype A2 ('!L23</f>
        <v>0</v>
      </c>
      <c r="Q28" s="448">
        <f>'5b. Assessment archetype A2 ('!I23</f>
        <v>3</v>
      </c>
      <c r="R28" s="448">
        <f>'5c. Assessment archetype A3 ('!K23</f>
        <v>0</v>
      </c>
      <c r="S28" s="448">
        <f>'5c. Assessment archetype A3 ('!L23</f>
        <v>1</v>
      </c>
      <c r="T28" s="448">
        <f>'5b. Assessment archetype A2 ('!U23</f>
        <v>0</v>
      </c>
      <c r="U28" s="448">
        <f>'5a. Assessment archetype A1 ('!F23</f>
        <v>1</v>
      </c>
      <c r="V28" s="448">
        <f>'5b. Assessment archetype A2 ('!D23</f>
        <v>1</v>
      </c>
      <c r="W28" s="448">
        <f>'5d. Assessment archetype A4 ('!N23</f>
        <v>1</v>
      </c>
      <c r="X28" s="448">
        <f>'5a. Assessment archetype A1 ('!R23</f>
        <v>2</v>
      </c>
      <c r="Y28" s="448">
        <f>'5b. Assessment archetype A2 ('!J23</f>
        <v>4</v>
      </c>
      <c r="Z28" s="448">
        <f>'5b. Assessment archetype A2 ('!S23</f>
        <v>2</v>
      </c>
      <c r="AA28" s="448">
        <f>'5a. Assessment archetype A1 ('!T23</f>
        <v>2</v>
      </c>
      <c r="AB28" s="448">
        <f>'5a. Assessment archetype A1 ('!Y23</f>
        <v>2</v>
      </c>
      <c r="AC28" s="448">
        <f>'5d. Assessment archetype A4 ('!G23</f>
        <v>3</v>
      </c>
      <c r="AD28" s="448">
        <f>'5a. Assessment archetype A1 ('!N23</f>
        <v>1</v>
      </c>
      <c r="AE28" s="448">
        <f>'5c. Assessment archetype A3 ('!D23</f>
        <v>0</v>
      </c>
      <c r="AF28" s="448">
        <f>'5c. Assessment archetype A3 ('!O23</f>
        <v>1</v>
      </c>
      <c r="AG28" t="s" s="451">
        <f>'5a. Assessment archetype A1 ('!U23</f>
        <v>278</v>
      </c>
      <c r="AH28" s="448">
        <f>'5a. Assessment archetype A1 ('!E23</f>
        <v>1</v>
      </c>
      <c r="AI28" s="449">
        <f>'5a. Assessment archetype A1 ('!V23</f>
        <v>2</v>
      </c>
      <c r="AJ28" s="452">
        <f>'5a. Assessment archetype A1 ('!Z23</f>
        <v>1</v>
      </c>
      <c r="AK28" s="453">
        <f>'5c. Assessment archetype A3 ('!P23</f>
        <v>0</v>
      </c>
      <c r="AL28" s="448">
        <f>'5c. Assessment archetype A3 ('!H23</f>
        <v>1</v>
      </c>
      <c r="AM28" s="448">
        <f>'5a. Assessment archetype A1 ('!K23</f>
        <v>0</v>
      </c>
      <c r="AN28" s="448">
        <f>'5a. Assessment archetype A1 ('!H23</f>
        <v>2</v>
      </c>
      <c r="AO28" s="448">
        <f>'5a. Assessment archetype A1 ('!L23</f>
        <v>1</v>
      </c>
      <c r="AP28" s="448">
        <f>'5a. Assessment archetype A1 ('!O23</f>
        <v>1</v>
      </c>
      <c r="AQ28" s="448">
        <f>'5c. Assessment archetype A3 ('!E23</f>
        <v>0</v>
      </c>
      <c r="AR28" s="449">
        <f>'5b. Assessment archetype A2 ('!V23</f>
        <v>2</v>
      </c>
      <c r="AS28" s="452">
        <f>'5a. Assessment archetype A1 ('!AA23</f>
        <v>0</v>
      </c>
      <c r="AT28" s="453">
        <f>'5a. Assessment archetype A1 ('!AB23</f>
        <v>1</v>
      </c>
      <c r="AU28" s="448">
        <f>'5c. Assessment archetype A3 ('!I23</f>
        <v>0</v>
      </c>
      <c r="AV28" s="449">
        <f>'5b. Assessment archetype A2 ('!P23</f>
        <v>1</v>
      </c>
      <c r="AW28" s="452">
        <f>'5b. Assessment archetype A2 ('!X23</f>
        <v>0</v>
      </c>
      <c r="AX28" s="453">
        <f>'5a. Assessment archetype A1 ('!W23</f>
        <v>3</v>
      </c>
      <c r="AY28" s="448">
        <f>'5b. Assessment archetype A2 ('!E23</f>
        <v>2</v>
      </c>
      <c r="AZ28" s="448">
        <f>'5d. Assessment archetype A4 ('!D23</f>
        <v>0</v>
      </c>
      <c r="BA28" s="448">
        <f>'5c. Assessment archetype A3 ('!Z23</f>
        <v>0</v>
      </c>
      <c r="BB28" s="448">
        <f>'5d. Assessment archetype A4 ('!H23</f>
        <v>0</v>
      </c>
      <c r="BC28" t="s" s="451">
        <f>'5d. Assessment archetype A4 ('!R23</f>
        <v>278</v>
      </c>
      <c r="BD28" s="448">
        <f>'5c. Assessment archetype A3 ('!W23</f>
        <v>2</v>
      </c>
      <c r="BE28" s="448">
        <f>'5b. Assessment archetype A2 ('!F23</f>
        <v>1</v>
      </c>
      <c r="BF28" s="448">
        <f>'5d. Assessment archetype A4 ('!E23</f>
        <v>1</v>
      </c>
      <c r="BG28" s="448">
        <f>'5c. Assessment archetype A3 ('!M23</f>
        <v>3</v>
      </c>
      <c r="BH28" s="448">
        <f>'5d. Assessment archetype A4 ('!I23</f>
        <v>0</v>
      </c>
      <c r="BI28" s="448">
        <f>'5b. Assessment archetype A2 ('!M23</f>
        <v>1</v>
      </c>
      <c r="BJ28" s="448">
        <f>'5a. Assessment archetype A1 ('!I23</f>
        <v>3</v>
      </c>
      <c r="BK28" s="448">
        <f>'5c. Assessment archetype A3 ('!S23</f>
        <v>2</v>
      </c>
      <c r="BL28" s="73"/>
      <c r="BM28" s="73"/>
    </row>
    <row r="29" ht="39.55" customHeight="1">
      <c r="A29" s="190"/>
      <c r="B29" t="s" s="454">
        <v>147</v>
      </c>
      <c r="C29" s="448">
        <f>'5c. Assessment archetype A3 ('!U24</f>
        <v>1</v>
      </c>
      <c r="D29" s="448">
        <f>'5b. Assessment archetype A2 ('!H24</f>
        <v>2</v>
      </c>
      <c r="E29" s="448">
        <f>'5c. Assessment archetype A3 ('!Y24</f>
        <v>1</v>
      </c>
      <c r="F29" s="448">
        <f>'5d. Assessment archetype A4 ('!K24</f>
        <v>3</v>
      </c>
      <c r="G29" s="448">
        <f>'5c. Assessment archetype A3 ('!V24</f>
        <v>3</v>
      </c>
      <c r="H29" s="448">
        <f>'5a. Assessment archetype A1 ('!Q24</f>
        <v>3</v>
      </c>
      <c r="I29" s="448">
        <f>'5b. Assessment archetype A2 ('!R24</f>
        <v>3</v>
      </c>
      <c r="J29" s="448">
        <f>'5d. Assessment archetype A4 ('!P24</f>
        <v>2</v>
      </c>
      <c r="K29" s="448">
        <f>'5c. Assessment archetype A3 ('!R24</f>
        <v>3</v>
      </c>
      <c r="L29" s="448">
        <f>'5d. Assessment archetype A4 ('!L24</f>
        <v>3</v>
      </c>
      <c r="M29" s="448">
        <f>'5c. Assessment archetype A3 ('!G24</f>
        <v>2</v>
      </c>
      <c r="N29" s="448">
        <f>'5b. Assessment archetype A2 ('!O24</f>
        <v>2</v>
      </c>
      <c r="O29" s="448">
        <f>'5a. Assessment archetype A1 ('!D24</f>
        <v>2</v>
      </c>
      <c r="P29" s="448">
        <f>'5b. Assessment archetype A2 ('!L24</f>
        <v>4</v>
      </c>
      <c r="Q29" s="448">
        <f>'5b. Assessment archetype A2 ('!I24</f>
        <v>3</v>
      </c>
      <c r="R29" s="448">
        <f>'5c. Assessment archetype A3 ('!K24</f>
        <v>2</v>
      </c>
      <c r="S29" s="448">
        <f>'5c. Assessment archetype A3 ('!L24</f>
        <v>3</v>
      </c>
      <c r="T29" s="448">
        <f>'5b. Assessment archetype A2 ('!U24</f>
        <v>4</v>
      </c>
      <c r="U29" s="448">
        <f>'5a. Assessment archetype A1 ('!F24</f>
        <v>0</v>
      </c>
      <c r="V29" s="448">
        <f>'5b. Assessment archetype A2 ('!D24</f>
        <v>2</v>
      </c>
      <c r="W29" s="448">
        <f>'5d. Assessment archetype A4 ('!N24</f>
        <v>4</v>
      </c>
      <c r="X29" s="448">
        <f>'5a. Assessment archetype A1 ('!R24</f>
        <v>3</v>
      </c>
      <c r="Y29" s="448">
        <f>'5b. Assessment archetype A2 ('!J24</f>
        <v>2</v>
      </c>
      <c r="Z29" s="448">
        <f>'5b. Assessment archetype A2 ('!S24</f>
        <v>3</v>
      </c>
      <c r="AA29" s="448">
        <f>'5a. Assessment archetype A1 ('!T24</f>
        <v>3</v>
      </c>
      <c r="AB29" s="448">
        <f>'5a. Assessment archetype A1 ('!Y24</f>
        <v>3</v>
      </c>
      <c r="AC29" s="448">
        <f>'5d. Assessment archetype A4 ('!G24</f>
        <v>4</v>
      </c>
      <c r="AD29" s="448">
        <f>'5a. Assessment archetype A1 ('!N24</f>
        <v>3</v>
      </c>
      <c r="AE29" s="448">
        <f>'5c. Assessment archetype A3 ('!D24</f>
        <v>1</v>
      </c>
      <c r="AF29" s="448">
        <f>'5c. Assessment archetype A3 ('!O24</f>
        <v>3</v>
      </c>
      <c r="AG29" s="448">
        <f>'5a. Assessment archetype A1 ('!U24</f>
        <v>3</v>
      </c>
      <c r="AH29" s="448">
        <f>'5a. Assessment archetype A1 ('!E24</f>
        <v>2</v>
      </c>
      <c r="AI29" s="449">
        <f>'5a. Assessment archetype A1 ('!V24</f>
        <v>4</v>
      </c>
      <c r="AJ29" s="450">
        <f>'5a. Assessment archetype A1 ('!Z24</f>
        <v>3</v>
      </c>
      <c r="AK29" s="448">
        <f>'5c. Assessment archetype A3 ('!P24</f>
        <v>1</v>
      </c>
      <c r="AL29" s="448">
        <f>'5c. Assessment archetype A3 ('!H24</f>
        <v>2</v>
      </c>
      <c r="AM29" s="448">
        <f>'5a. Assessment archetype A1 ('!K24</f>
        <v>4</v>
      </c>
      <c r="AN29" s="448">
        <f>'5a. Assessment archetype A1 ('!H24</f>
        <v>3</v>
      </c>
      <c r="AO29" s="448">
        <f>'5a. Assessment archetype A1 ('!L24</f>
        <v>3</v>
      </c>
      <c r="AP29" s="448">
        <f>'5a. Assessment archetype A1 ('!O24</f>
        <v>3</v>
      </c>
      <c r="AQ29" s="448">
        <f>'5c. Assessment archetype A3 ('!E24</f>
        <v>1</v>
      </c>
      <c r="AR29" s="449">
        <f>'5b. Assessment archetype A2 ('!V24</f>
        <v>4</v>
      </c>
      <c r="AS29" s="450">
        <f>'5a. Assessment archetype A1 ('!AA24</f>
        <v>3</v>
      </c>
      <c r="AT29" s="448">
        <f>'5a. Assessment archetype A1 ('!AB24</f>
        <v>2</v>
      </c>
      <c r="AU29" s="448">
        <f>'5c. Assessment archetype A3 ('!I24</f>
        <v>2</v>
      </c>
      <c r="AV29" s="449">
        <f>'5b. Assessment archetype A2 ('!P24</f>
        <v>3</v>
      </c>
      <c r="AW29" s="450">
        <f>'5b. Assessment archetype A2 ('!X24</f>
        <v>2</v>
      </c>
      <c r="AX29" s="448">
        <f>'5a. Assessment archetype A1 ('!W24</f>
        <v>2</v>
      </c>
      <c r="AY29" s="448">
        <f>'5b. Assessment archetype A2 ('!E24</f>
        <v>0</v>
      </c>
      <c r="AZ29" s="448">
        <f>'5d. Assessment archetype A4 ('!D24</f>
        <v>2</v>
      </c>
      <c r="BA29" s="448">
        <f>'5c. Assessment archetype A3 ('!Z24</f>
        <v>2</v>
      </c>
      <c r="BB29" s="448">
        <f>'5d. Assessment archetype A4 ('!H24</f>
        <v>3</v>
      </c>
      <c r="BC29" s="448">
        <f>'5d. Assessment archetype A4 ('!R24</f>
        <v>1</v>
      </c>
      <c r="BD29" s="448">
        <f>'5c. Assessment archetype A3 ('!W24</f>
        <v>2</v>
      </c>
      <c r="BE29" s="448">
        <f>'5b. Assessment archetype A2 ('!F24</f>
        <v>2</v>
      </c>
      <c r="BF29" s="448">
        <f>'5d. Assessment archetype A4 ('!E24</f>
        <v>1</v>
      </c>
      <c r="BG29" s="448">
        <f>'5c. Assessment archetype A3 ('!M24</f>
        <v>2</v>
      </c>
      <c r="BH29" s="448">
        <f>'5d. Assessment archetype A4 ('!I24</f>
        <v>4</v>
      </c>
      <c r="BI29" s="448">
        <f>'5b. Assessment archetype A2 ('!M24</f>
        <v>3</v>
      </c>
      <c r="BJ29" s="448">
        <f>'5a. Assessment archetype A1 ('!I24</f>
        <v>3</v>
      </c>
      <c r="BK29" s="448">
        <f>'5c. Assessment archetype A3 ('!S24</f>
        <v>3</v>
      </c>
      <c r="BL29" s="73"/>
      <c r="BM29" s="73"/>
    </row>
    <row r="30" ht="13.75" customHeight="1">
      <c r="A30" s="68"/>
      <c r="B30" t="s" s="423">
        <v>114</v>
      </c>
      <c r="C30" s="424">
        <f>MEDIAN(C27:C29)</f>
        <v>0</v>
      </c>
      <c r="D30" s="424">
        <f>MEDIAN(D27:D29)</f>
        <v>1</v>
      </c>
      <c r="E30" s="424">
        <f>MEDIAN(E27:E29)</f>
        <v>1</v>
      </c>
      <c r="F30" s="424">
        <f>MEDIAN(F27:F29)</f>
        <v>2</v>
      </c>
      <c r="G30" s="424">
        <f>MEDIAN(G27:G29)</f>
        <v>2.5</v>
      </c>
      <c r="H30" s="424">
        <f>MEDIAN(H27:H29)</f>
        <v>2</v>
      </c>
      <c r="I30" s="424">
        <f>MEDIAN(I27:I29)</f>
        <v>3</v>
      </c>
      <c r="J30" s="424">
        <f>MEDIAN(J27:J29)</f>
        <v>2</v>
      </c>
      <c r="K30" s="424">
        <f>MEDIAN(K27:K29)</f>
        <v>2</v>
      </c>
      <c r="L30" s="424">
        <f>MEDIAN(L27:L29)</f>
        <v>3</v>
      </c>
      <c r="M30" s="424">
        <f>MEDIAN(M27:M29)</f>
        <v>0</v>
      </c>
      <c r="N30" s="424">
        <f>MEDIAN(N27:N29)</f>
        <v>1</v>
      </c>
      <c r="O30" s="424">
        <f>MEDIAN(O27:O29)</f>
        <v>1</v>
      </c>
      <c r="P30" s="424">
        <f>MEDIAN(P27:P29)</f>
        <v>0</v>
      </c>
      <c r="Q30" s="424">
        <f>MEDIAN(Q27:Q29)</f>
        <v>3</v>
      </c>
      <c r="R30" s="424">
        <f>MEDIAN(R27:R29)</f>
        <v>1</v>
      </c>
      <c r="S30" s="424">
        <f>MEDIAN(S27:S29)</f>
        <v>2</v>
      </c>
      <c r="T30" s="424">
        <f>MEDIAN(T27:T29)</f>
        <v>0</v>
      </c>
      <c r="U30" s="424">
        <f>MEDIAN(U27:U29)</f>
        <v>0</v>
      </c>
      <c r="V30" s="424">
        <f>MEDIAN(V27:V29)</f>
        <v>2</v>
      </c>
      <c r="W30" s="424">
        <f>MEDIAN(W27:W29)</f>
        <v>2</v>
      </c>
      <c r="X30" s="424">
        <f>MEDIAN(X27:X29)</f>
        <v>3</v>
      </c>
      <c r="Y30" s="424">
        <f>MEDIAN(Y27:Y29)</f>
        <v>2</v>
      </c>
      <c r="Z30" s="424">
        <f>MEDIAN(Z27:Z29)</f>
        <v>2</v>
      </c>
      <c r="AA30" s="424">
        <f>MEDIAN(AA27:AA29)</f>
        <v>2</v>
      </c>
      <c r="AB30" s="424">
        <f>MEDIAN(AB27:AB29)</f>
        <v>2</v>
      </c>
      <c r="AC30" s="424">
        <f>MEDIAN(AC27:AC29)</f>
        <v>3</v>
      </c>
      <c r="AD30" s="424">
        <f>MEDIAN(AD27:AD29)</f>
        <v>1</v>
      </c>
      <c r="AE30" s="424">
        <f>MEDIAN(AE27:AE29)</f>
        <v>0</v>
      </c>
      <c r="AF30" s="424">
        <f>MEDIAN(AF27:AF29)</f>
        <v>1</v>
      </c>
      <c r="AG30" s="424">
        <f>MEDIAN(AG27:AG29)</f>
        <v>2</v>
      </c>
      <c r="AH30" s="424">
        <f>MEDIAN(AH27:AH29)</f>
        <v>1</v>
      </c>
      <c r="AI30" s="424">
        <f>MEDIAN(AI27:AI29)</f>
        <v>4</v>
      </c>
      <c r="AJ30" s="425">
        <f>MEDIAN(AJ27:AJ29)</f>
        <v>3</v>
      </c>
      <c r="AK30" s="424">
        <f>MEDIAN(AK27:AK29)</f>
        <v>1</v>
      </c>
      <c r="AL30" s="424">
        <f>MEDIAN(AL27:AL29)</f>
        <v>1</v>
      </c>
      <c r="AM30" s="424">
        <f>MEDIAN(AM27:AM29)</f>
        <v>1</v>
      </c>
      <c r="AN30" s="424">
        <f>MEDIAN(AN27:AN29)</f>
        <v>2</v>
      </c>
      <c r="AO30" s="424">
        <f>MEDIAN(AO27:AO29)</f>
        <v>2</v>
      </c>
      <c r="AP30" s="424">
        <f>MEDIAN(AP27:AP29)</f>
        <v>2</v>
      </c>
      <c r="AQ30" s="424">
        <f>MEDIAN(AQ27:AQ29)</f>
        <v>1</v>
      </c>
      <c r="AR30" s="424">
        <f>MEDIAN(AR27:AR29)</f>
        <v>4</v>
      </c>
      <c r="AS30" s="425">
        <f>MEDIAN(AS27:AS29)</f>
        <v>1</v>
      </c>
      <c r="AT30" s="424">
        <f>MEDIAN(AT27:AT29)</f>
        <v>1</v>
      </c>
      <c r="AU30" s="424">
        <f>MEDIAN(AU27:AU29)</f>
        <v>0</v>
      </c>
      <c r="AV30" s="424">
        <f>MEDIAN(AV27:AV29)</f>
        <v>3</v>
      </c>
      <c r="AW30" s="425">
        <f>MEDIAN(AW27:AW29)</f>
        <v>1</v>
      </c>
      <c r="AX30" s="424">
        <f>MEDIAN(AX27:AX29)</f>
        <v>3</v>
      </c>
      <c r="AY30" s="424">
        <f>MEDIAN(AY27:AY29)</f>
        <v>0</v>
      </c>
      <c r="AZ30" s="424">
        <f>MEDIAN(AZ27:AZ29)</f>
        <v>0</v>
      </c>
      <c r="BA30" s="424">
        <f>MEDIAN(BA27:BA29)</f>
        <v>0</v>
      </c>
      <c r="BB30" s="424">
        <f>MEDIAN(BB27:BB29)</f>
        <v>0</v>
      </c>
      <c r="BC30" s="424">
        <f>MEDIAN(BC27:BC29)</f>
        <v>1</v>
      </c>
      <c r="BD30" s="424">
        <f>MEDIAN(BD27:BD29)</f>
        <v>2</v>
      </c>
      <c r="BE30" s="424">
        <f>MEDIAN(BE27:BE29)</f>
        <v>1</v>
      </c>
      <c r="BF30" s="424">
        <f>MEDIAN(BF27:BF29)</f>
        <v>1</v>
      </c>
      <c r="BG30" s="424">
        <f>MEDIAN(BG27:BG29)</f>
        <v>2.5</v>
      </c>
      <c r="BH30" s="424">
        <f>MEDIAN(BH27:BH29)</f>
        <v>1</v>
      </c>
      <c r="BI30" s="424">
        <f>MEDIAN(BI27:BI29)</f>
        <v>2</v>
      </c>
      <c r="BJ30" s="424">
        <f>MEDIAN(BJ27:BJ29)</f>
        <v>3</v>
      </c>
      <c r="BK30" s="424">
        <f>MEDIAN(BK27:BK29)</f>
        <v>2</v>
      </c>
      <c r="BL30" s="73"/>
      <c r="BM30" s="73"/>
    </row>
    <row r="31" ht="52.55" customHeight="1">
      <c r="A31" t="s" s="218">
        <v>148</v>
      </c>
      <c r="B31" t="s" s="455">
        <v>149</v>
      </c>
      <c r="C31" s="456">
        <f>'5c. Assessment archetype A3 ('!U25</f>
        <v>1</v>
      </c>
      <c r="D31" s="456">
        <f>'5b. Assessment archetype A2 ('!H25</f>
        <v>2</v>
      </c>
      <c r="E31" s="456">
        <f>'5c. Assessment archetype A3 ('!Y25</f>
        <v>0</v>
      </c>
      <c r="F31" s="456">
        <f>'5d. Assessment archetype A4 ('!K25</f>
        <v>4</v>
      </c>
      <c r="G31" s="456">
        <f>'5c. Assessment archetype A3 ('!V25</f>
        <v>4</v>
      </c>
      <c r="H31" s="456">
        <f>'5a. Assessment archetype A1 ('!Q25</f>
        <v>2</v>
      </c>
      <c r="I31" s="456">
        <f>'5b. Assessment archetype A2 ('!R25</f>
        <v>4</v>
      </c>
      <c r="J31" s="456">
        <f>'5d. Assessment archetype A4 ('!P25</f>
        <v>4</v>
      </c>
      <c r="K31" s="456">
        <f>'5c. Assessment archetype A3 ('!R25</f>
        <v>4</v>
      </c>
      <c r="L31" s="456">
        <f>'5d. Assessment archetype A4 ('!L25</f>
        <v>1</v>
      </c>
      <c r="M31" s="456">
        <f>'5c. Assessment archetype A3 ('!G25</f>
        <v>1</v>
      </c>
      <c r="N31" s="456">
        <f>'5b. Assessment archetype A2 ('!O25</f>
        <v>1</v>
      </c>
      <c r="O31" s="456">
        <f>'5a. Assessment archetype A1 ('!D25</f>
        <v>1</v>
      </c>
      <c r="P31" s="456">
        <f>'5b. Assessment archetype A2 ('!L25</f>
        <v>3</v>
      </c>
      <c r="Q31" s="456">
        <f>'5b. Assessment archetype A2 ('!I25</f>
        <v>3</v>
      </c>
      <c r="R31" s="456">
        <f>'5c. Assessment archetype A3 ('!K25</f>
        <v>2</v>
      </c>
      <c r="S31" s="456">
        <f>'5c. Assessment archetype A3 ('!L25</f>
        <v>4</v>
      </c>
      <c r="T31" s="456">
        <f>'5b. Assessment archetype A2 ('!U25</f>
        <v>0</v>
      </c>
      <c r="U31" s="456">
        <f>'5a. Assessment archetype A1 ('!F25</f>
        <v>0</v>
      </c>
      <c r="V31" s="456">
        <f>'5b. Assessment archetype A2 ('!D25</f>
        <v>1</v>
      </c>
      <c r="W31" s="456">
        <f>'5d. Assessment archetype A4 ('!N25</f>
        <v>2</v>
      </c>
      <c r="X31" s="456">
        <f>'5a. Assessment archetype A1 ('!R25</f>
        <v>4</v>
      </c>
      <c r="Y31" s="456">
        <f>'5b. Assessment archetype A2 ('!J25</f>
        <v>3</v>
      </c>
      <c r="Z31" s="456">
        <f>'5b. Assessment archetype A2 ('!S25</f>
        <v>4</v>
      </c>
      <c r="AA31" s="456">
        <f>'5a. Assessment archetype A1 ('!T25</f>
        <v>4</v>
      </c>
      <c r="AB31" s="456">
        <f>'5a. Assessment archetype A1 ('!Y25</f>
        <v>2</v>
      </c>
      <c r="AC31" s="456">
        <f>'5d. Assessment archetype A4 ('!G25</f>
        <v>4</v>
      </c>
      <c r="AD31" s="456">
        <f>'5a. Assessment archetype A1 ('!N25</f>
        <v>2</v>
      </c>
      <c r="AE31" s="456">
        <f>'5c. Assessment archetype A3 ('!D25</f>
        <v>0</v>
      </c>
      <c r="AF31" s="456">
        <f>'5c. Assessment archetype A3 ('!O25</f>
        <v>2</v>
      </c>
      <c r="AG31" s="456">
        <f>'5a. Assessment archetype A1 ('!U25</f>
        <v>4</v>
      </c>
      <c r="AH31" s="456">
        <f>'5a. Assessment archetype A1 ('!E25</f>
        <v>2</v>
      </c>
      <c r="AI31" s="457">
        <f>'5a. Assessment archetype A1 ('!V25</f>
        <v>4</v>
      </c>
      <c r="AJ31" s="458">
        <f>'5a. Assessment archetype A1 ('!Z25</f>
        <v>1</v>
      </c>
      <c r="AK31" s="456">
        <f>'5c. Assessment archetype A3 ('!P25</f>
        <v>1</v>
      </c>
      <c r="AL31" s="456">
        <f>'5c. Assessment archetype A3 ('!H25</f>
        <v>1</v>
      </c>
      <c r="AM31" s="456">
        <f>'5a. Assessment archetype A1 ('!K25</f>
        <v>3</v>
      </c>
      <c r="AN31" s="456">
        <f>'5a. Assessment archetype A1 ('!H25</f>
        <v>4</v>
      </c>
      <c r="AO31" s="456">
        <f>'5a. Assessment archetype A1 ('!L25</f>
        <v>3</v>
      </c>
      <c r="AP31" s="456">
        <f>'5a. Assessment archetype A1 ('!O25</f>
        <v>2</v>
      </c>
      <c r="AQ31" s="456">
        <f>'5c. Assessment archetype A3 ('!E25</f>
        <v>1</v>
      </c>
      <c r="AR31" s="457">
        <f>'5b. Assessment archetype A2 ('!V25</f>
        <v>4</v>
      </c>
      <c r="AS31" s="458">
        <f>'5a. Assessment archetype A1 ('!AA25</f>
        <v>1</v>
      </c>
      <c r="AT31" s="456">
        <f>'5a. Assessment archetype A1 ('!AB25</f>
        <v>0</v>
      </c>
      <c r="AU31" s="456">
        <f>'5c. Assessment archetype A3 ('!I25</f>
        <v>0</v>
      </c>
      <c r="AV31" s="457">
        <f>'5b. Assessment archetype A2 ('!P25</f>
        <v>2</v>
      </c>
      <c r="AW31" s="458">
        <f>'5b. Assessment archetype A2 ('!X25</f>
        <v>0</v>
      </c>
      <c r="AX31" s="456">
        <f>'5a. Assessment archetype A1 ('!W25</f>
        <v>4</v>
      </c>
      <c r="AY31" s="456">
        <f>'5b. Assessment archetype A2 ('!E25</f>
        <v>1</v>
      </c>
      <c r="AZ31" s="456">
        <f>'5d. Assessment archetype A4 ('!D25</f>
        <v>1</v>
      </c>
      <c r="BA31" s="456">
        <f>'5c. Assessment archetype A3 ('!Z25</f>
        <v>0</v>
      </c>
      <c r="BB31" s="456">
        <f>'5d. Assessment archetype A4 ('!H25</f>
        <v>1</v>
      </c>
      <c r="BC31" s="456">
        <f>'5d. Assessment archetype A4 ('!R25</f>
        <v>1</v>
      </c>
      <c r="BD31" s="456">
        <f>'5c. Assessment archetype A3 ('!W25</f>
        <v>1</v>
      </c>
      <c r="BE31" s="456">
        <f>'5b. Assessment archetype A2 ('!F25</f>
        <v>2</v>
      </c>
      <c r="BF31" s="456">
        <f>'5d. Assessment archetype A4 ('!E25</f>
        <v>0</v>
      </c>
      <c r="BG31" s="456">
        <f>'5c. Assessment archetype A3 ('!M25</f>
        <v>4</v>
      </c>
      <c r="BH31" s="456">
        <f>'5d. Assessment archetype A4 ('!I25</f>
        <v>2</v>
      </c>
      <c r="BI31" s="456">
        <f>'5b. Assessment archetype A2 ('!M25</f>
        <v>2</v>
      </c>
      <c r="BJ31" s="456">
        <f>'5a. Assessment archetype A1 ('!I25</f>
        <v>3</v>
      </c>
      <c r="BK31" s="456">
        <f>'5c. Assessment archetype A3 ('!S25</f>
        <v>4</v>
      </c>
      <c r="BL31" s="73"/>
      <c r="BM31" s="73"/>
    </row>
    <row r="32" ht="26.55" customHeight="1">
      <c r="A32" s="189"/>
      <c r="B32" t="s" s="455">
        <v>150</v>
      </c>
      <c r="C32" s="456">
        <f>'5c. Assessment archetype A3 ('!U26</f>
        <v>1</v>
      </c>
      <c r="D32" s="456">
        <f>'5b. Assessment archetype A2 ('!H26</f>
        <v>2</v>
      </c>
      <c r="E32" s="456">
        <f>'5c. Assessment archetype A3 ('!Y26</f>
        <v>1</v>
      </c>
      <c r="F32" s="456">
        <f>'5d. Assessment archetype A4 ('!K26</f>
        <v>1</v>
      </c>
      <c r="G32" s="456">
        <f>'5c. Assessment archetype A3 ('!V26</f>
        <v>3</v>
      </c>
      <c r="H32" s="456">
        <f>'5a. Assessment archetype A1 ('!Q26</f>
        <v>1</v>
      </c>
      <c r="I32" s="456">
        <f>'5b. Assessment archetype A2 ('!R26</f>
        <v>3</v>
      </c>
      <c r="J32" s="456">
        <f>'5d. Assessment archetype A4 ('!P26</f>
        <v>3</v>
      </c>
      <c r="K32" s="456">
        <f>'5c. Assessment archetype A3 ('!R26</f>
        <v>3</v>
      </c>
      <c r="L32" s="456">
        <f>'5d. Assessment archetype A4 ('!L26</f>
        <v>0</v>
      </c>
      <c r="M32" s="456">
        <f>'5c. Assessment archetype A3 ('!G26</f>
        <v>0</v>
      </c>
      <c r="N32" s="456">
        <f>'5b. Assessment archetype A2 ('!O26</f>
        <v>0</v>
      </c>
      <c r="O32" s="456">
        <f>'5a. Assessment archetype A1 ('!D26</f>
        <v>1</v>
      </c>
      <c r="P32" s="456">
        <f>'5b. Assessment archetype A2 ('!L26</f>
        <v>0</v>
      </c>
      <c r="Q32" s="456">
        <f>'5b. Assessment archetype A2 ('!I26</f>
        <v>3</v>
      </c>
      <c r="R32" s="456">
        <f>'5c. Assessment archetype A3 ('!K26</f>
        <v>2</v>
      </c>
      <c r="S32" s="456">
        <f>'5c. Assessment archetype A3 ('!L26</f>
        <v>2</v>
      </c>
      <c r="T32" s="456">
        <f>'5b. Assessment archetype A2 ('!U26</f>
        <v>1</v>
      </c>
      <c r="U32" t="s" s="459">
        <f>'5a. Assessment archetype A1 ('!F26</f>
        <v>278</v>
      </c>
      <c r="V32" s="456">
        <f>'5b. Assessment archetype A2 ('!D26</f>
        <v>1</v>
      </c>
      <c r="W32" s="456">
        <f>'5d. Assessment archetype A4 ('!N26</f>
        <v>2</v>
      </c>
      <c r="X32" s="456">
        <f>'5a. Assessment archetype A1 ('!R26</f>
        <v>3</v>
      </c>
      <c r="Y32" s="456">
        <f>'5b. Assessment archetype A2 ('!J26</f>
        <v>3</v>
      </c>
      <c r="Z32" s="456">
        <f>'5b. Assessment archetype A2 ('!S26</f>
        <v>4</v>
      </c>
      <c r="AA32" s="456">
        <f>'5a. Assessment archetype A1 ('!T26</f>
        <v>2</v>
      </c>
      <c r="AB32" s="456">
        <f>'5a. Assessment archetype A1 ('!Y26</f>
        <v>1</v>
      </c>
      <c r="AC32" s="456">
        <f>'5d. Assessment archetype A4 ('!G26</f>
        <v>3</v>
      </c>
      <c r="AD32" s="456">
        <f>'5a. Assessment archetype A1 ('!N26</f>
        <v>1</v>
      </c>
      <c r="AE32" t="s" s="459">
        <f>'5c. Assessment archetype A3 ('!D26</f>
        <v>278</v>
      </c>
      <c r="AF32" s="456">
        <f>'5c. Assessment archetype A3 ('!O26</f>
        <v>2</v>
      </c>
      <c r="AG32" s="456">
        <f>'5a. Assessment archetype A1 ('!U26</f>
        <v>4</v>
      </c>
      <c r="AH32" t="s" s="459">
        <f>'5a. Assessment archetype A1 ('!E26</f>
        <v>278</v>
      </c>
      <c r="AI32" s="457">
        <f>'5a. Assessment archetype A1 ('!V26</f>
        <v>3</v>
      </c>
      <c r="AJ32" s="458">
        <f>'5a. Assessment archetype A1 ('!Z26</f>
        <v>0</v>
      </c>
      <c r="AK32" s="456">
        <f>'5c. Assessment archetype A3 ('!P26</f>
        <v>0</v>
      </c>
      <c r="AL32" s="456">
        <f>'5c. Assessment archetype A3 ('!H26</f>
        <v>1</v>
      </c>
      <c r="AM32" s="456">
        <f>'5a. Assessment archetype A1 ('!K26</f>
        <v>1</v>
      </c>
      <c r="AN32" s="456">
        <f>'5a. Assessment archetype A1 ('!H26</f>
        <v>3</v>
      </c>
      <c r="AO32" s="456">
        <f>'5a. Assessment archetype A1 ('!L26</f>
        <v>2</v>
      </c>
      <c r="AP32" s="456">
        <f>'5a. Assessment archetype A1 ('!O26</f>
        <v>1</v>
      </c>
      <c r="AQ32" s="456">
        <f>'5c. Assessment archetype A3 ('!E26</f>
        <v>0</v>
      </c>
      <c r="AR32" s="457">
        <f>'5b. Assessment archetype A2 ('!V26</f>
        <v>3</v>
      </c>
      <c r="AS32" s="458">
        <f>'5a. Assessment archetype A1 ('!AA26</f>
        <v>1</v>
      </c>
      <c r="AT32" s="456">
        <f>'5a. Assessment archetype A1 ('!AB26</f>
        <v>0</v>
      </c>
      <c r="AU32" s="456">
        <f>'5c. Assessment archetype A3 ('!I26</f>
        <v>0</v>
      </c>
      <c r="AV32" s="457">
        <f>'5b. Assessment archetype A2 ('!P26</f>
        <v>1</v>
      </c>
      <c r="AW32" s="458">
        <f>'5b. Assessment archetype A2 ('!X26</f>
        <v>0</v>
      </c>
      <c r="AX32" s="456">
        <f>'5a. Assessment archetype A1 ('!W26</f>
        <v>4</v>
      </c>
      <c r="AY32" t="s" s="459">
        <f>'5b. Assessment archetype A2 ('!E26</f>
        <v>278</v>
      </c>
      <c r="AZ32" s="456">
        <f>'5d. Assessment archetype A4 ('!D26</f>
        <v>1</v>
      </c>
      <c r="BA32" s="456">
        <f>'5c. Assessment archetype A3 ('!Z26</f>
        <v>0</v>
      </c>
      <c r="BB32" s="456">
        <f>'5d. Assessment archetype A4 ('!H26</f>
        <v>0</v>
      </c>
      <c r="BC32" s="456">
        <f>'5d. Assessment archetype A4 ('!R26</f>
        <v>0</v>
      </c>
      <c r="BD32" s="456">
        <f>'5c. Assessment archetype A3 ('!W26</f>
        <v>3</v>
      </c>
      <c r="BE32" s="456">
        <f>'5b. Assessment archetype A2 ('!F26</f>
        <v>0</v>
      </c>
      <c r="BF32" s="456">
        <f>'5d. Assessment archetype A4 ('!E26</f>
        <v>0</v>
      </c>
      <c r="BG32" s="456">
        <f>'5c. Assessment archetype A3 ('!M26</f>
        <v>3</v>
      </c>
      <c r="BH32" s="456">
        <f>'5d. Assessment archetype A4 ('!I26</f>
        <v>0</v>
      </c>
      <c r="BI32" s="456">
        <f>'5b. Assessment archetype A2 ('!M26</f>
        <v>1</v>
      </c>
      <c r="BJ32" s="456">
        <f>'5a. Assessment archetype A1 ('!I26</f>
        <v>2</v>
      </c>
      <c r="BK32" s="456">
        <f>'5c. Assessment archetype A3 ('!S26</f>
        <v>3</v>
      </c>
      <c r="BL32" s="73"/>
      <c r="BM32" s="73"/>
    </row>
    <row r="33" ht="26.55" customHeight="1">
      <c r="A33" s="190"/>
      <c r="B33" t="s" s="455">
        <v>151</v>
      </c>
      <c r="C33" s="456">
        <f>'5c. Assessment archetype A3 ('!U27</f>
        <v>1</v>
      </c>
      <c r="D33" s="456">
        <f>'5b. Assessment archetype A2 ('!H27</f>
        <v>2</v>
      </c>
      <c r="E33" s="456">
        <f>'5c. Assessment archetype A3 ('!Y27</f>
        <v>0</v>
      </c>
      <c r="F33" s="456">
        <f>'5d. Assessment archetype A4 ('!K27</f>
        <v>1</v>
      </c>
      <c r="G33" s="456">
        <f>'5c. Assessment archetype A3 ('!V27</f>
        <v>1</v>
      </c>
      <c r="H33" s="456">
        <f>'5a. Assessment archetype A1 ('!Q27</f>
        <v>3</v>
      </c>
      <c r="I33" s="456">
        <f>'5b. Assessment archetype A2 ('!R27</f>
        <v>2</v>
      </c>
      <c r="J33" s="456">
        <f>'5d. Assessment archetype A4 ('!P27</f>
        <v>2</v>
      </c>
      <c r="K33" s="456">
        <f>'5c. Assessment archetype A3 ('!R27</f>
        <v>2</v>
      </c>
      <c r="L33" s="456">
        <f>'5d. Assessment archetype A4 ('!L27</f>
        <v>1</v>
      </c>
      <c r="M33" s="456">
        <f>'5c. Assessment archetype A3 ('!G27</f>
        <v>0</v>
      </c>
      <c r="N33" s="456">
        <f>'5b. Assessment archetype A2 ('!O27</f>
        <v>1</v>
      </c>
      <c r="O33" s="456">
        <f>'5a. Assessment archetype A1 ('!D27</f>
        <v>0</v>
      </c>
      <c r="P33" s="456">
        <f>'5b. Assessment archetype A2 ('!L27</f>
        <v>1</v>
      </c>
      <c r="Q33" s="456">
        <f>'5b. Assessment archetype A2 ('!I27</f>
        <v>2</v>
      </c>
      <c r="R33" s="456">
        <f>'5c. Assessment archetype A3 ('!K27</f>
        <v>0</v>
      </c>
      <c r="S33" s="456">
        <f>'5c. Assessment archetype A3 ('!L27</f>
        <v>1</v>
      </c>
      <c r="T33" s="456">
        <f>'5b. Assessment archetype A2 ('!U27</f>
        <v>0</v>
      </c>
      <c r="U33" t="s" s="459">
        <f>'5a. Assessment archetype A1 ('!F27</f>
        <v>278</v>
      </c>
      <c r="V33" s="456">
        <f>'5b. Assessment archetype A2 ('!D27</f>
        <v>0</v>
      </c>
      <c r="W33" s="456">
        <f>'5d. Assessment archetype A4 ('!N27</f>
        <v>1</v>
      </c>
      <c r="X33" s="456">
        <f>'5a. Assessment archetype A1 ('!R27</f>
        <v>2</v>
      </c>
      <c r="Y33" s="456">
        <f>'5b. Assessment archetype A2 ('!J27</f>
        <v>3</v>
      </c>
      <c r="Z33" s="456">
        <f>'5b. Assessment archetype A2 ('!S27</f>
        <v>3</v>
      </c>
      <c r="AA33" s="456">
        <f>'5a. Assessment archetype A1 ('!T27</f>
        <v>2</v>
      </c>
      <c r="AB33" s="456">
        <f>'5a. Assessment archetype A1 ('!Y27</f>
        <v>1</v>
      </c>
      <c r="AC33" s="456">
        <f>'5d. Assessment archetype A4 ('!G27</f>
        <v>2</v>
      </c>
      <c r="AD33" s="456">
        <f>'5a. Assessment archetype A1 ('!N27</f>
        <v>1</v>
      </c>
      <c r="AE33" s="456">
        <f>'5c. Assessment archetype A3 ('!D27</f>
        <v>0</v>
      </c>
      <c r="AF33" s="456">
        <f>'5c. Assessment archetype A3 ('!O27</f>
        <v>1</v>
      </c>
      <c r="AG33" s="456">
        <f>'5a. Assessment archetype A1 ('!U27</f>
        <v>4</v>
      </c>
      <c r="AH33" s="456">
        <f>'5a. Assessment archetype A1 ('!E27</f>
        <v>0</v>
      </c>
      <c r="AI33" s="457">
        <f>'5a. Assessment archetype A1 ('!V27</f>
        <v>4</v>
      </c>
      <c r="AJ33" s="458">
        <f>'5a. Assessment archetype A1 ('!Z27</f>
        <v>0</v>
      </c>
      <c r="AK33" s="456">
        <f>'5c. Assessment archetype A3 ('!P27</f>
        <v>1</v>
      </c>
      <c r="AL33" s="456">
        <f>'5c. Assessment archetype A3 ('!H27</f>
        <v>0</v>
      </c>
      <c r="AM33" s="456">
        <f>'5a. Assessment archetype A1 ('!K27</f>
        <v>1</v>
      </c>
      <c r="AN33" s="456">
        <f>'5a. Assessment archetype A1 ('!H27</f>
        <v>2</v>
      </c>
      <c r="AO33" t="s" s="459">
        <f>'5a. Assessment archetype A1 ('!L27</f>
        <v>278</v>
      </c>
      <c r="AP33" s="456">
        <f>'5a. Assessment archetype A1 ('!O27</f>
        <v>1</v>
      </c>
      <c r="AQ33" s="456">
        <f>'5c. Assessment archetype A3 ('!E27</f>
        <v>0</v>
      </c>
      <c r="AR33" s="457">
        <f>'5b. Assessment archetype A2 ('!V27</f>
        <v>2</v>
      </c>
      <c r="AS33" s="458">
        <f>'5a. Assessment archetype A1 ('!AA27</f>
        <v>0</v>
      </c>
      <c r="AT33" s="456">
        <f>'5a. Assessment archetype A1 ('!AB27</f>
        <v>0</v>
      </c>
      <c r="AU33" s="456">
        <f>'5c. Assessment archetype A3 ('!I27</f>
        <v>0</v>
      </c>
      <c r="AV33" s="457">
        <f>'5b. Assessment archetype A2 ('!P27</f>
        <v>1</v>
      </c>
      <c r="AW33" s="458">
        <f>'5b. Assessment archetype A2 ('!X27</f>
        <v>0</v>
      </c>
      <c r="AX33" s="456">
        <f>'5a. Assessment archetype A1 ('!W27</f>
        <v>4</v>
      </c>
      <c r="AY33" t="s" s="459">
        <f>'5b. Assessment archetype A2 ('!E27</f>
        <v>278</v>
      </c>
      <c r="AZ33" s="456">
        <f>'5d. Assessment archetype A4 ('!D27</f>
        <v>0</v>
      </c>
      <c r="BA33" s="456">
        <f>'5c. Assessment archetype A3 ('!Z27</f>
        <v>0</v>
      </c>
      <c r="BB33" s="456">
        <f>'5d. Assessment archetype A4 ('!H27</f>
        <v>0</v>
      </c>
      <c r="BC33" s="456">
        <f>'5d. Assessment archetype A4 ('!R27</f>
        <v>2</v>
      </c>
      <c r="BD33" s="456">
        <f>'5c. Assessment archetype A3 ('!W27</f>
        <v>0</v>
      </c>
      <c r="BE33" s="456">
        <f>'5b. Assessment archetype A2 ('!F27</f>
        <v>0</v>
      </c>
      <c r="BF33" s="456">
        <f>'5d. Assessment archetype A4 ('!E27</f>
        <v>0</v>
      </c>
      <c r="BG33" s="456">
        <f>'5c. Assessment archetype A3 ('!M27</f>
        <v>3</v>
      </c>
      <c r="BH33" s="456">
        <f>'5d. Assessment archetype A4 ('!I27</f>
        <v>1</v>
      </c>
      <c r="BI33" s="456">
        <f>'5b. Assessment archetype A2 ('!M27</f>
        <v>0</v>
      </c>
      <c r="BJ33" s="456">
        <f>'5a. Assessment archetype A1 ('!I27</f>
        <v>2</v>
      </c>
      <c r="BK33" s="456">
        <f>'5c. Assessment archetype A3 ('!S27</f>
        <v>3</v>
      </c>
      <c r="BL33" s="73"/>
      <c r="BM33" s="73"/>
    </row>
    <row r="34" ht="13.75" customHeight="1">
      <c r="A34" s="68"/>
      <c r="B34" t="s" s="423">
        <v>114</v>
      </c>
      <c r="C34" s="424">
        <f>MEDIAN(C31:C33)</f>
        <v>1</v>
      </c>
      <c r="D34" s="424">
        <f>MEDIAN(D31:D33)</f>
        <v>2</v>
      </c>
      <c r="E34" s="424">
        <f>MEDIAN(E31:E33)</f>
        <v>0</v>
      </c>
      <c r="F34" s="424">
        <f>MEDIAN(F31:F33)</f>
        <v>1</v>
      </c>
      <c r="G34" s="424">
        <f>MEDIAN(G31:G33)</f>
        <v>3</v>
      </c>
      <c r="H34" s="424">
        <f>MEDIAN(H31:H33)</f>
        <v>2</v>
      </c>
      <c r="I34" s="424">
        <f>MEDIAN(I31:I33)</f>
        <v>3</v>
      </c>
      <c r="J34" s="424">
        <f>MEDIAN(J31:J33)</f>
        <v>3</v>
      </c>
      <c r="K34" s="424">
        <f>MEDIAN(K31:K33)</f>
        <v>3</v>
      </c>
      <c r="L34" s="424">
        <f>MEDIAN(L31:L33)</f>
        <v>1</v>
      </c>
      <c r="M34" s="424">
        <f>MEDIAN(M31:M33)</f>
        <v>0</v>
      </c>
      <c r="N34" s="424">
        <f>MEDIAN(N31:N33)</f>
        <v>1</v>
      </c>
      <c r="O34" s="424">
        <f>MEDIAN(O31:O33)</f>
        <v>1</v>
      </c>
      <c r="P34" s="424">
        <f>MEDIAN(P31:P33)</f>
        <v>1</v>
      </c>
      <c r="Q34" s="424">
        <f>MEDIAN(Q31:Q33)</f>
        <v>3</v>
      </c>
      <c r="R34" s="424">
        <f>MEDIAN(R31:R33)</f>
        <v>2</v>
      </c>
      <c r="S34" s="424">
        <f>MEDIAN(S31:S33)</f>
        <v>2</v>
      </c>
      <c r="T34" s="424">
        <f>MEDIAN(T31:T33)</f>
        <v>0</v>
      </c>
      <c r="U34" s="424">
        <f>MEDIAN(U31:U33)</f>
        <v>0</v>
      </c>
      <c r="V34" s="424">
        <f>MEDIAN(V31:V33)</f>
        <v>1</v>
      </c>
      <c r="W34" s="424">
        <f>MEDIAN(W31:W33)</f>
        <v>2</v>
      </c>
      <c r="X34" s="424">
        <f>MEDIAN(X31:X33)</f>
        <v>3</v>
      </c>
      <c r="Y34" s="424">
        <f>MEDIAN(Y31:Y33)</f>
        <v>3</v>
      </c>
      <c r="Z34" s="424">
        <f>MEDIAN(Z31:Z33)</f>
        <v>4</v>
      </c>
      <c r="AA34" s="424">
        <f>MEDIAN(AA31:AA33)</f>
        <v>2</v>
      </c>
      <c r="AB34" s="424">
        <f>MEDIAN(AB31:AB33)</f>
        <v>1</v>
      </c>
      <c r="AC34" s="424">
        <f>MEDIAN(AC31:AC33)</f>
        <v>3</v>
      </c>
      <c r="AD34" s="424">
        <f>MEDIAN(AD31:AD33)</f>
        <v>1</v>
      </c>
      <c r="AE34" s="424">
        <f>MEDIAN(AE31:AE33)</f>
        <v>0</v>
      </c>
      <c r="AF34" s="424">
        <f>MEDIAN(AF31:AF33)</f>
        <v>2</v>
      </c>
      <c r="AG34" s="424">
        <f>MEDIAN(AG31:AG33)</f>
        <v>4</v>
      </c>
      <c r="AH34" s="424">
        <f>MEDIAN(AH31:AH33)</f>
        <v>1</v>
      </c>
      <c r="AI34" s="424">
        <f>MEDIAN(AI31:AI33)</f>
        <v>4</v>
      </c>
      <c r="AJ34" s="426">
        <f>MEDIAN(AJ31:AJ33)</f>
        <v>0</v>
      </c>
      <c r="AK34" s="424">
        <f>MEDIAN(AK31:AK33)</f>
        <v>1</v>
      </c>
      <c r="AL34" s="424">
        <f>MEDIAN(AL31:AL33)</f>
        <v>1</v>
      </c>
      <c r="AM34" s="424">
        <f>MEDIAN(AM31:AM33)</f>
        <v>1</v>
      </c>
      <c r="AN34" s="424">
        <f>MEDIAN(AN31:AN33)</f>
        <v>3</v>
      </c>
      <c r="AO34" s="424">
        <f>MEDIAN(AO31:AO33)</f>
        <v>2.5</v>
      </c>
      <c r="AP34" s="424">
        <f>MEDIAN(AP31:AP33)</f>
        <v>1</v>
      </c>
      <c r="AQ34" s="424">
        <f>MEDIAN(AQ31:AQ33)</f>
        <v>0</v>
      </c>
      <c r="AR34" s="424">
        <f>MEDIAN(AR31:AR33)</f>
        <v>3</v>
      </c>
      <c r="AS34" s="426">
        <f>MEDIAN(AS31:AS33)</f>
        <v>1</v>
      </c>
      <c r="AT34" s="424">
        <f>MEDIAN(AT31:AT33)</f>
        <v>0</v>
      </c>
      <c r="AU34" s="424">
        <f>MEDIAN(AU31:AU33)</f>
        <v>0</v>
      </c>
      <c r="AV34" s="424">
        <f>MEDIAN(AV31:AV33)</f>
        <v>1</v>
      </c>
      <c r="AW34" s="426">
        <f>MEDIAN(AW31:AW33)</f>
        <v>0</v>
      </c>
      <c r="AX34" s="424">
        <f>MEDIAN(AX31:AX33)</f>
        <v>4</v>
      </c>
      <c r="AY34" s="424">
        <f>MEDIAN(AY31:AY33)</f>
        <v>1</v>
      </c>
      <c r="AZ34" s="424">
        <f>MEDIAN(AZ31:AZ33)</f>
        <v>1</v>
      </c>
      <c r="BA34" s="424">
        <f>MEDIAN(BA31:BA33)</f>
        <v>0</v>
      </c>
      <c r="BB34" s="424">
        <f>MEDIAN(BB31:BB33)</f>
        <v>0</v>
      </c>
      <c r="BC34" s="424">
        <f>MEDIAN(BC31:BC33)</f>
        <v>1</v>
      </c>
      <c r="BD34" s="424">
        <f>MEDIAN(BD31:BD33)</f>
        <v>1</v>
      </c>
      <c r="BE34" s="424">
        <f>MEDIAN(BE31:BE33)</f>
        <v>0</v>
      </c>
      <c r="BF34" s="424">
        <f>MEDIAN(BF31:BF33)</f>
        <v>0</v>
      </c>
      <c r="BG34" s="424">
        <f>MEDIAN(BG31:BG33)</f>
        <v>3</v>
      </c>
      <c r="BH34" s="424">
        <f>MEDIAN(BH31:BH33)</f>
        <v>1</v>
      </c>
      <c r="BI34" s="424">
        <f>MEDIAN(BI31:BI33)</f>
        <v>1</v>
      </c>
      <c r="BJ34" s="424">
        <f>MEDIAN(BJ31:BJ33)</f>
        <v>2</v>
      </c>
      <c r="BK34" s="424">
        <f>MEDIAN(BK31:BK33)</f>
        <v>3</v>
      </c>
      <c r="BL34" s="73"/>
      <c r="BM34" s="73"/>
    </row>
    <row r="35" ht="13.75" customHeight="1">
      <c r="A35" s="460"/>
      <c r="B35" t="s" s="461">
        <v>280</v>
      </c>
      <c r="C35" s="233">
        <f>MEDIAN(C10:C13,C15:C17,C19:C21,C23:C25,C27:C29,C31:C33)</f>
        <v>1</v>
      </c>
      <c r="D35" s="233">
        <f>MEDIAN(D10:D13,D15:D17,D19:D21,D23:D25,D27:D29,D31:D33)</f>
        <v>2</v>
      </c>
      <c r="E35" s="233">
        <f>MEDIAN(E10:E13,E15:E17,E19:E21,E23:E25,E27:E29,E31:E33)</f>
        <v>1</v>
      </c>
      <c r="F35" s="233">
        <f>MEDIAN(F10:F13,F15:F17,F19:F21,F23:F25,F27:F29,F31:F33)</f>
        <v>1</v>
      </c>
      <c r="G35" s="233">
        <f>MEDIAN(G10:G13,G15:G17,G19:G21,G23:G25,G27:G29,G31:G33)</f>
        <v>3</v>
      </c>
      <c r="H35" s="233">
        <f>MEDIAN(H10:H13,H15:H17,H19:H21,H23:H25,H27:H29,H31:H33)</f>
        <v>2</v>
      </c>
      <c r="I35" s="233">
        <f>MEDIAN(I10:I13,I15:I17,I19:I21,I23:I25,I27:I29,I31:I33)</f>
        <v>3</v>
      </c>
      <c r="J35" s="233">
        <f>MEDIAN(J10:J13,J15:J17,J19:J21,J23:J25,J27:J29,J31:J33)</f>
        <v>2</v>
      </c>
      <c r="K35" s="233">
        <f>MEDIAN(K10:K13,K15:K17,K19:K21,K23:K25,K27:K29,K31:K33)</f>
        <v>2</v>
      </c>
      <c r="L35" s="233">
        <f>MEDIAN(L10:L13,L15:L17,L19:L21,L23:L25,L27:L29,L31:L33)</f>
        <v>2</v>
      </c>
      <c r="M35" s="233">
        <f>MEDIAN(M10:M13,M15:M17,M19:M21,M23:M25,M27:M29,M31:M33)</f>
        <v>1</v>
      </c>
      <c r="N35" s="233">
        <f>MEDIAN(N10:N13,N15:N17,N19:N21,N23:N25,N27:N29,N31:N33)</f>
        <v>2</v>
      </c>
      <c r="O35" s="233">
        <f>MEDIAN(O10:O13,O15:O17,O19:O21,O23:O25,O27:O29,O31:O33)</f>
        <v>2</v>
      </c>
      <c r="P35" s="233">
        <f>MEDIAN(P10:P13,P15:P17,P19:P21,P23:P25,P27:P29,P31:P33)</f>
        <v>1</v>
      </c>
      <c r="Q35" s="233">
        <f>MEDIAN(Q10:Q13,Q15:Q17,Q19:Q21,Q23:Q25,Q27:Q29,Q31:Q33)</f>
        <v>3</v>
      </c>
      <c r="R35" s="233">
        <f>MEDIAN(R10:R13,R15:R17,R19:R21,R23:R25,R27:R29,R31:R33)</f>
        <v>1</v>
      </c>
      <c r="S35" s="233">
        <f>MEDIAN(S10:S13,S15:S17,S19:S21,S23:S25,S27:S29,S31:S33)</f>
        <v>2</v>
      </c>
      <c r="T35" s="233">
        <f>MEDIAN(T10:T13,T15:T17,T19:T21,T23:T25,T27:T29,T31:T33)</f>
        <v>2</v>
      </c>
      <c r="U35" s="233">
        <f>MEDIAN(U10:U13,U15:U17,U19:U21,U23:U25,U27:U29,U31:U33)</f>
        <v>1</v>
      </c>
      <c r="V35" s="233">
        <f>MEDIAN(V10:V13,V15:V17,V19:V21,V23:V25,V27:V29,V31:V33)</f>
        <v>2</v>
      </c>
      <c r="W35" s="233">
        <f>MEDIAN(W10:W13,W15:W17,W19:W21,W23:W25,W27:W29,W31:W33)</f>
        <v>2</v>
      </c>
      <c r="X35" s="233">
        <f>MEDIAN(X10:X13,X15:X17,X19:X21,X23:X25,X27:X29,X31:X33)</f>
        <v>3</v>
      </c>
      <c r="Y35" s="233">
        <f>MEDIAN(Y10:Y13,Y15:Y17,Y19:Y21,Y23:Y25,Y27:Y29,Y31:Y33)</f>
        <v>3</v>
      </c>
      <c r="Z35" s="233">
        <f>MEDIAN(Z10:Z13,Z15:Z17,Z19:Z21,Z23:Z25,Z27:Z29,Z31:Z33)</f>
        <v>3</v>
      </c>
      <c r="AA35" s="233">
        <f>MEDIAN(AA10:AA13,AA15:AA17,AA19:AA21,AA23:AA25,AA27:AA29,AA31:AA33)</f>
        <v>3</v>
      </c>
      <c r="AB35" s="233">
        <f>MEDIAN(AB10:AB13,AB15:AB17,AB19:AB21,AB23:AB25,AB27:AB29,AB31:AB33)</f>
        <v>2</v>
      </c>
      <c r="AC35" s="233">
        <f>MEDIAN(AC10:AC13,AC15:AC17,AC19:AC21,AC23:AC25,AC27:AC29,AC31:AC33)</f>
        <v>4</v>
      </c>
      <c r="AD35" s="233">
        <f>MEDIAN(AD10:AD13,AD15:AD17,AD19:AD21,AD23:AD25,AD27:AD29,AD31:AD33)</f>
        <v>2</v>
      </c>
      <c r="AE35" s="233">
        <f>MEDIAN(AE10:AE13,AE15:AE17,AE19:AE21,AE23:AE25,AE27:AE29,AE31:AE33)</f>
        <v>1</v>
      </c>
      <c r="AF35" s="233">
        <f>MEDIAN(AF10:AF13,AF15:AF17,AF19:AF21,AF23:AF25,AF27:AF29,AF31:AF33)</f>
        <v>2</v>
      </c>
      <c r="AG35" s="233">
        <f>MEDIAN(AG10:AG13,AG15:AG17,AG19:AG21,AG23:AG25,AG27:AG29,AG31:AG33)</f>
        <v>4</v>
      </c>
      <c r="AH35" s="233">
        <f>MEDIAN(AH10:AH13,AH15:AH17,AH19:AH21,AH23:AH25,AH27:AH29,AH31:AH33)</f>
        <v>1</v>
      </c>
      <c r="AI35" s="233">
        <f>MEDIAN(AI10:AI13,AI15:AI17,AI19:AI21,AI23:AI25,AI27:AI29,AI31:AI33)</f>
        <v>4</v>
      </c>
      <c r="AJ35" s="233">
        <f>MEDIAN(AJ10:AJ13,AJ15:AJ17,AJ19:AJ21,AJ23:AJ25,AJ27:AJ29,AJ31:AJ33)</f>
        <v>2</v>
      </c>
      <c r="AK35" s="233">
        <f>MEDIAN(AK10:AK13,AK15:AK17,AK19:AK21,AK23:AK25,AK27:AK29,AK31:AK33)</f>
        <v>2</v>
      </c>
      <c r="AL35" s="233">
        <f>MEDIAN(AL10:AL13,AL15:AL17,AL19:AL21,AL23:AL25,AL27:AL29,AL31:AL33)</f>
        <v>1</v>
      </c>
      <c r="AM35" s="233">
        <f>MEDIAN(AM10:AM13,AM15:AM17,AM19:AM21,AM23:AM25,AM27:AM29,AM31:AM33)</f>
        <v>2</v>
      </c>
      <c r="AN35" s="233">
        <f>MEDIAN(AN10:AN13,AN15:AN17,AN19:AN21,AN23:AN25,AN27:AN29,AN31:AN33)</f>
        <v>3</v>
      </c>
      <c r="AO35" s="233">
        <f>MEDIAN(AO10:AO13,AO15:AO17,AO19:AO21,AO23:AO25,AO27:AO29,AO31:AO33)</f>
        <v>3</v>
      </c>
      <c r="AP35" s="233">
        <f>MEDIAN(AP10:AP13,AP15:AP17,AP19:AP21,AP23:AP25,AP27:AP29,AP31:AP33)</f>
        <v>2</v>
      </c>
      <c r="AQ35" s="233">
        <f>MEDIAN(AQ10:AQ13,AQ15:AQ17,AQ19:AQ21,AQ23:AQ25,AQ27:AQ29,AQ31:AQ33)</f>
        <v>1</v>
      </c>
      <c r="AR35" s="233">
        <f>MEDIAN(AR10:AR13,AR15:AR17,AR19:AR21,AR23:AR25,AR27:AR29,AR31:AR33)</f>
        <v>3</v>
      </c>
      <c r="AS35" s="233">
        <f>MEDIAN(AS10:AS13,AS15:AS17,AS19:AS21,AS23:AS25,AS27:AS29,AS31:AS33)</f>
        <v>1</v>
      </c>
      <c r="AT35" s="233">
        <f>MEDIAN(AT10:AT13,AT15:AT17,AT19:AT21,AT23:AT25,AT27:AT29,AT31:AT33)</f>
        <v>2</v>
      </c>
      <c r="AU35" s="233">
        <f>MEDIAN(AU10:AU13,AU15:AU17,AU19:AU21,AU23:AU25,AU27:AU29,AU31:AU33)</f>
        <v>0</v>
      </c>
      <c r="AV35" s="233">
        <f>MEDIAN(AV10:AV13,AV15:AV17,AV19:AV21,AV23:AV25,AV27:AV29,AV31:AV33)</f>
        <v>3</v>
      </c>
      <c r="AW35" s="233">
        <f>MEDIAN(AW10:AW13,AW15:AW17,AW19:AW21,AW23:AW25,AW27:AW29,AW31:AW33)</f>
        <v>1</v>
      </c>
      <c r="AX35" s="233">
        <f>MEDIAN(AX10:AX13,AX15:AX17,AX19:AX21,AX23:AX25,AX27:AX29,AX31:AX33)</f>
        <v>4</v>
      </c>
      <c r="AY35" s="233">
        <f>MEDIAN(AY10:AY13,AY15:AY17,AY19:AY21,AY23:AY25,AY27:AY29,AY31:AY33)</f>
        <v>2</v>
      </c>
      <c r="AZ35" s="233">
        <f>MEDIAN(AZ10:AZ13,AZ15:AZ17,AZ19:AZ21,AZ23:AZ25,AZ27:AZ29,AZ31:AZ33)</f>
        <v>2</v>
      </c>
      <c r="BA35" s="233">
        <f>MEDIAN(BA10:BA13,BA15:BA17,BA19:BA21,BA23:BA25,BA27:BA29,BA31:BA33)</f>
        <v>1</v>
      </c>
      <c r="BB35" s="233">
        <f>MEDIAN(BB10:BB13,BB15:BB17,BB19:BB21,BB23:BB25,BB27:BB29,BB31:BB33)</f>
        <v>1</v>
      </c>
      <c r="BC35" s="233">
        <f>MEDIAN(BC10:BC13,BC15:BC17,BC19:BC21,BC23:BC25,BC27:BC29,BC31:BC33)</f>
        <v>3</v>
      </c>
      <c r="BD35" s="233">
        <f>MEDIAN(BD10:BD13,BD15:BD17,BD19:BD21,BD23:BD25,BD27:BD29,BD31:BD33)</f>
        <v>2.5</v>
      </c>
      <c r="BE35" s="233">
        <f>MEDIAN(BE10:BE13,BE15:BE17,BE19:BE21,BE23:BE25,BE27:BE29,BE31:BE33)</f>
        <v>2</v>
      </c>
      <c r="BF35" s="233">
        <f>MEDIAN(BF10:BF13,BF15:BF17,BF19:BF21,BF23:BF25,BF27:BF29,BF31:BF33)</f>
        <v>1</v>
      </c>
      <c r="BG35" s="233">
        <f>MEDIAN(BG10:BG13,BG15:BG17,BG19:BG21,BG23:BG25,BG27:BG29,BG31:BG33)</f>
        <v>3</v>
      </c>
      <c r="BH35" s="233">
        <f>MEDIAN(BH10:BH13,BH15:BH17,BH19:BH21,BH23:BH25,BH27:BH29,BH31:BH33)</f>
        <v>2</v>
      </c>
      <c r="BI35" s="233">
        <f>MEDIAN(BI10:BI13,BI15:BI17,BI19:BI21,BI23:BI25,BI27:BI29,BI31:BI33)</f>
        <v>2</v>
      </c>
      <c r="BJ35" s="233">
        <f>MEDIAN(BJ10:BJ13,BJ15:BJ17,BJ19:BJ21,BJ23:BJ25,BJ27:BJ29,BJ31:BJ33)</f>
        <v>3</v>
      </c>
      <c r="BK35" s="233">
        <f>MEDIAN(BK10:BK13,BK15:BK17,BK19:BK21,BK23:BK25,BK27:BK29,BK31:BK33)</f>
        <v>3</v>
      </c>
      <c r="BL35" s="73"/>
      <c r="BM35" s="73"/>
    </row>
    <row r="36" ht="13.75" customHeight="1">
      <c r="A36" s="460"/>
      <c r="B36" t="s" s="342">
        <v>281</v>
      </c>
      <c r="C36" s="462">
        <f>SUM(C10:C13,C15:C17,C19:C21,C23:C25,C27:C29,C31:C33)</f>
        <v>19</v>
      </c>
      <c r="D36" s="462">
        <f>SUM(D10:D13,D15:D17,D19:D21,D23:D25,D27:D29,D31:D33)</f>
        <v>33</v>
      </c>
      <c r="E36" s="462">
        <f>SUM(E10:E13,E15:E17,E19:E21,E23:E25,E27:E29,E31:E33)</f>
        <v>24</v>
      </c>
      <c r="F36" s="462">
        <f>SUM(F10:F13,F15:F17,F19:F21,F23:F25,F27:F29,F31:F33)</f>
        <v>32</v>
      </c>
      <c r="G36" s="462">
        <f>SUM(G10:G13,G15:G17,G19:G21,G23:G25,G27:G29,G31:G33)</f>
        <v>52</v>
      </c>
      <c r="H36" s="462">
        <f>SUM(H10:H13,H15:H17,H19:H21,H23:H25,H27:H29,H31:H33)</f>
        <v>44</v>
      </c>
      <c r="I36" s="462">
        <f>SUM(I10:I13,I15:I17,I19:I21,I23:I25,I27:I29,I31:I33)</f>
        <v>49</v>
      </c>
      <c r="J36" s="462">
        <f>SUM(J10:J13,J15:J17,J19:J21,J23:J25,J27:J29,J31:J33)</f>
        <v>38</v>
      </c>
      <c r="K36" s="462">
        <f>SUM(K10:K13,K15:K17,K19:K21,K23:K25,K27:K29,K31:K33)</f>
        <v>46</v>
      </c>
      <c r="L36" s="462">
        <f>SUM(L10:L13,L15:L17,L19:L21,L23:L25,L27:L29,L31:L33)</f>
        <v>31</v>
      </c>
      <c r="M36" s="462">
        <f>SUM(M10:M13,M15:M17,M19:M21,M23:M25,M27:M29,M31:M33)</f>
        <v>18</v>
      </c>
      <c r="N36" s="462">
        <f>SUM(N10:N13,N15:N17,N19:N21,N23:N25,N27:N29,N31:N33)</f>
        <v>36</v>
      </c>
      <c r="O36" s="462">
        <f>SUM(O10:O13,O15:O17,O19:O21,O23:O25,O27:O29,O31:O33)</f>
        <v>38</v>
      </c>
      <c r="P36" s="462">
        <f>SUM(P10:P13,P15:P17,P19:P21,P23:P25,P27:P29,P31:P33)</f>
        <v>33</v>
      </c>
      <c r="Q36" s="462">
        <f>SUM(Q10:Q13,Q15:Q17,Q19:Q21,Q23:Q25,Q27:Q29,Q31:Q33)</f>
        <v>63</v>
      </c>
      <c r="R36" s="462">
        <f>SUM(R10:R13,R15:R17,R19:R21,R23:R25,R27:R29,R31:R33)</f>
        <v>26</v>
      </c>
      <c r="S36" s="462">
        <f>SUM(S10:S13,S15:S17,S19:S21,S23:S25,S27:S29,S31:S33)</f>
        <v>44</v>
      </c>
      <c r="T36" s="462">
        <f>SUM(T10:T13,T15:T17,T19:T21,T23:T25,T27:T29,T31:T33)</f>
        <v>23</v>
      </c>
      <c r="U36" s="462">
        <f>SUM(U10:U13,U15:U17,U19:U21,U23:U25,U27:U29,U31:U33)</f>
        <v>21</v>
      </c>
      <c r="V36" s="462">
        <f>SUM(V10:V13,V15:V17,V19:V21,V23:V25,V27:V29,V31:V33)</f>
        <v>44</v>
      </c>
      <c r="W36" s="462">
        <f>SUM(W10:W13,W15:W17,W19:W21,W23:W25,W27:W29,W31:W33)</f>
        <v>44</v>
      </c>
      <c r="X36" s="462">
        <f>SUM(X10:X13,X15:X17,X19:X21,X23:X25,X27:X29,X31:X33)</f>
        <v>51</v>
      </c>
      <c r="Y36" s="462">
        <f>SUM(Y10:Y13,Y15:Y17,Y19:Y21,Y23:Y25,Y27:Y29,Y31:Y33)</f>
        <v>57</v>
      </c>
      <c r="Z36" s="462">
        <f>SUM(Z10:Z13,Z15:Z17,Z19:Z21,Z23:Z25,Z27:Z29,Z31:Z33)</f>
        <v>54</v>
      </c>
      <c r="AA36" s="462">
        <f>SUM(AA10:AA13,AA15:AA17,AA19:AA21,AA23:AA25,AA27:AA29,AA31:AA33)</f>
        <v>50</v>
      </c>
      <c r="AB36" s="462">
        <f>SUM(AB10:AB13,AB15:AB17,AB19:AB21,AB23:AB25,AB27:AB29,AB31:AB33)</f>
        <v>45</v>
      </c>
      <c r="AC36" s="462">
        <f>SUM(AC10:AC13,AC15:AC17,AC19:AC21,AC23:AC25,AC27:AC29,AC31:AC33)</f>
        <v>66</v>
      </c>
      <c r="AD36" s="462">
        <f>SUM(AD10:AD13,AD15:AD17,AD19:AD21,AD23:AD25,AD27:AD29,AD31:AD33)</f>
        <v>38</v>
      </c>
      <c r="AE36" s="462">
        <f>SUM(AE10:AE13,AE15:AE17,AE19:AE21,AE23:AE25,AE27:AE29,AE31:AE33)</f>
        <v>12</v>
      </c>
      <c r="AF36" s="462">
        <f>SUM(AF10:AF13,AF15:AF17,AF19:AF21,AF23:AF25,AF27:AF29,AF31:AF33)</f>
        <v>42</v>
      </c>
      <c r="AG36" s="462">
        <f>SUM(AG10:AG13,AG15:AG17,AG19:AG21,AG23:AG25,AG27:AG29,AG31:AG33)</f>
        <v>58</v>
      </c>
      <c r="AH36" s="462">
        <f>SUM(AH10:AH13,AH15:AH17,AH19:AH21,AH23:AH25,AH27:AH29,AH31:AH33)</f>
        <v>24</v>
      </c>
      <c r="AI36" s="462">
        <f>SUM(AI10:AI13,AI15:AI17,AI19:AI21,AI23:AI25,AI27:AI29,AI31:AI33)</f>
        <v>68</v>
      </c>
      <c r="AJ36" s="462">
        <f>SUM(AJ10:AJ13,AJ15:AJ17,AJ19:AJ21,AJ23:AJ25,AJ27:AJ29,AJ31:AJ33)</f>
        <v>37</v>
      </c>
      <c r="AK36" s="462">
        <f>SUM(AK10:AK13,AK15:AK17,AK19:AK21,AK23:AK25,AK27:AK29,AK31:AK33)</f>
        <v>37</v>
      </c>
      <c r="AL36" s="462">
        <f>SUM(AL10:AL13,AL15:AL17,AL19:AL21,AL23:AL25,AL27:AL29,AL31:AL33)</f>
        <v>31</v>
      </c>
      <c r="AM36" s="462">
        <f>SUM(AM10:AM13,AM15:AM17,AM19:AM21,AM23:AM25,AM27:AM29,AM31:AM33)</f>
        <v>40</v>
      </c>
      <c r="AN36" s="462">
        <f>SUM(AN10:AN13,AN15:AN17,AN19:AN21,AN23:AN25,AN27:AN29,AN31:AN33)</f>
        <v>57</v>
      </c>
      <c r="AO36" s="462">
        <f>SUM(AO10:AO13,AO15:AO17,AO19:AO21,AO23:AO25,AO27:AO29,AO31:AO33)</f>
        <v>49</v>
      </c>
      <c r="AP36" s="462">
        <f>SUM(AP10:AP13,AP15:AP17,AP19:AP21,AP23:AP25,AP27:AP29,AP31:AP33)</f>
        <v>39</v>
      </c>
      <c r="AQ36" s="462">
        <f>SUM(AQ10:AQ13,AQ15:AQ17,AQ19:AQ21,AQ23:AQ25,AQ27:AQ29,AQ31:AQ33)</f>
        <v>20</v>
      </c>
      <c r="AR36" s="462">
        <f>SUM(AR10:AR13,AR15:AR17,AR19:AR21,AR23:AR25,AR27:AR29,AR31:AR33)</f>
        <v>62</v>
      </c>
      <c r="AS36" s="462">
        <f>SUM(AS10:AS13,AS15:AS17,AS19:AS21,AS23:AS25,AS27:AS29,AS31:AS33)</f>
        <v>30</v>
      </c>
      <c r="AT36" s="462">
        <f>SUM(AT10:AT13,AT15:AT17,AT19:AT21,AT23:AT25,AT27:AT29,AT31:AT33)</f>
        <v>30</v>
      </c>
      <c r="AU36" s="462">
        <f>SUM(AU10:AU13,AU15:AU17,AU19:AU21,AU23:AU25,AU27:AU29,AU31:AU33)</f>
        <v>10</v>
      </c>
      <c r="AV36" s="462">
        <f>SUM(AV10:AV13,AV15:AV17,AV19:AV21,AV23:AV25,AV27:AV29,AV31:AV33)</f>
        <v>47</v>
      </c>
      <c r="AW36" s="462">
        <f>SUM(AW10:AW13,AW15:AW17,AW19:AW21,AW23:AW25,AW27:AW29,AW31:AW33)</f>
        <v>22</v>
      </c>
      <c r="AX36" s="462">
        <f>SUM(AX10:AX13,AX15:AX17,AX19:AX21,AX23:AX25,AX27:AX29,AX31:AX33)</f>
        <v>66</v>
      </c>
      <c r="AY36" s="462">
        <f>SUM(AY10:AY13,AY15:AY17,AY19:AY21,AY23:AY25,AY27:AY29,AY31:AY33)</f>
        <v>26</v>
      </c>
      <c r="AZ36" s="462">
        <f>SUM(AZ10:AZ13,AZ15:AZ17,AZ19:AZ21,AZ23:AZ25,AZ27:AZ29,AZ31:AZ33)</f>
        <v>27</v>
      </c>
      <c r="BA36" s="462">
        <f>SUM(BA10:BA13,BA15:BA17,BA19:BA21,BA23:BA25,BA27:BA29,BA31:BA33)</f>
        <v>22</v>
      </c>
      <c r="BB36" s="462">
        <f>SUM(BB10:BB13,BB15:BB17,BB19:BB21,BB23:BB25,BB27:BB29,BB31:BB33)</f>
        <v>23</v>
      </c>
      <c r="BC36" s="462">
        <f>SUM(BC10:BC13,BC15:BC17,BC19:BC21,BC23:BC25,BC27:BC29,BC31:BC33)</f>
        <v>40</v>
      </c>
      <c r="BD36" s="462">
        <f>SUM(BD10:BD13,BD15:BD17,BD19:BD21,BD23:BD25,BD27:BD29,BD31:BD33)</f>
        <v>45</v>
      </c>
      <c r="BE36" s="462">
        <f>SUM(BE10:BE13,BE15:BE17,BE19:BE21,BE23:BE25,BE27:BE29,BE31:BE33)</f>
        <v>29</v>
      </c>
      <c r="BF36" s="462">
        <f>SUM(BF10:BF13,BF15:BF17,BF19:BF21,BF23:BF25,BF27:BF29,BF31:BF33)</f>
        <v>20</v>
      </c>
      <c r="BG36" s="462">
        <f>SUM(BG10:BG13,BG15:BG17,BG19:BG21,BG23:BG25,BG27:BG29,BG31:BG33)</f>
        <v>48</v>
      </c>
      <c r="BH36" s="462">
        <f>SUM(BH10:BH13,BH15:BH17,BH19:BH21,BH23:BH25,BH27:BH29,BH31:BH33)</f>
        <v>41</v>
      </c>
      <c r="BI36" s="462">
        <f>SUM(BI10:BI13,BI15:BI17,BI19:BI21,BI23:BI25,BI27:BI29,BI31:BI33)</f>
        <v>42</v>
      </c>
      <c r="BJ36" s="462">
        <f>SUM(BJ10:BJ13,BJ15:BJ17,BJ19:BJ21,BJ23:BJ25,BJ27:BJ29,BJ31:BJ33)</f>
        <v>52</v>
      </c>
      <c r="BK36" s="462">
        <f>SUM(BK10:BK13,BK15:BK17,BK19:BK21,BK23:BK25,BK27:BK29,BK31:BK33)</f>
        <v>49</v>
      </c>
      <c r="BL36" s="73"/>
      <c r="BM36" s="73"/>
    </row>
    <row r="37" ht="14.7" customHeight="1">
      <c r="A37" s="460"/>
      <c r="B37" s="372"/>
      <c r="C37" s="463"/>
      <c r="D37" s="463"/>
      <c r="E37" s="463"/>
      <c r="F37" s="463"/>
      <c r="G37" s="463"/>
      <c r="H37" s="463"/>
      <c r="I37" s="463"/>
      <c r="J37" s="463"/>
      <c r="K37" s="463"/>
      <c r="L37" s="463"/>
      <c r="M37" s="463"/>
      <c r="N37" s="463"/>
      <c r="O37" s="463"/>
      <c r="P37" s="68"/>
      <c r="Q37" s="68"/>
      <c r="R37" s="68"/>
      <c r="S37" s="68"/>
      <c r="T37" s="68"/>
      <c r="U37" s="68"/>
      <c r="V37" s="68"/>
      <c r="W37" s="68"/>
      <c r="X37" s="68"/>
      <c r="Y37" s="308"/>
      <c r="Z37" s="104"/>
      <c r="AA37" s="104"/>
      <c r="AB37" s="104"/>
      <c r="AC37" s="104"/>
      <c r="AD37" s="104"/>
      <c r="AE37" s="104"/>
      <c r="AF37" s="104"/>
      <c r="AG37" s="104"/>
      <c r="AH37" s="71"/>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row>
    <row r="38" ht="37.8" customHeight="1">
      <c r="A38" s="460"/>
      <c r="B38" t="s" s="461">
        <v>114</v>
      </c>
      <c r="C38" s="233">
        <v>0</v>
      </c>
      <c r="D38" s="233">
        <v>0.5</v>
      </c>
      <c r="E38" s="233">
        <v>1</v>
      </c>
      <c r="F38" s="233">
        <v>1.5</v>
      </c>
      <c r="G38" s="233">
        <v>2</v>
      </c>
      <c r="H38" s="233">
        <v>2.5</v>
      </c>
      <c r="I38" s="233">
        <v>3</v>
      </c>
      <c r="J38" s="233">
        <v>3.5</v>
      </c>
      <c r="K38" s="233">
        <v>4</v>
      </c>
      <c r="L38" s="463"/>
      <c r="M38" t="s" s="464">
        <v>282</v>
      </c>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3"/>
      <c r="BG38" s="463"/>
      <c r="BH38" s="463"/>
      <c r="BI38" s="463"/>
      <c r="BJ38" s="463"/>
      <c r="BK38" s="463"/>
      <c r="BL38" s="463"/>
      <c r="BM38" s="463"/>
    </row>
    <row r="39" ht="13.75" customHeight="1">
      <c r="A39" t="s" s="466">
        <v>283</v>
      </c>
      <c r="B39" t="s" s="342">
        <v>284</v>
      </c>
      <c r="C39" s="462">
        <v>1</v>
      </c>
      <c r="D39" s="462">
        <v>0</v>
      </c>
      <c r="E39" s="462">
        <v>16</v>
      </c>
      <c r="F39" s="462">
        <v>0</v>
      </c>
      <c r="G39" s="462">
        <v>24</v>
      </c>
      <c r="H39" s="462">
        <v>1</v>
      </c>
      <c r="I39" s="462">
        <v>15</v>
      </c>
      <c r="J39" s="462">
        <v>0</v>
      </c>
      <c r="K39" s="462">
        <v>4</v>
      </c>
      <c r="L39" s="462">
        <f>SUM(C39:K39)</f>
        <v>61</v>
      </c>
      <c r="M39" s="463"/>
      <c r="N39" s="463"/>
      <c r="O39" s="463"/>
      <c r="P39" s="463"/>
      <c r="Q39" s="463"/>
      <c r="R39" s="463"/>
      <c r="S39" s="463"/>
      <c r="T39" s="463"/>
      <c r="U39" s="463"/>
      <c r="V39" s="463"/>
      <c r="W39" s="463"/>
      <c r="X39" s="463"/>
      <c r="Y39" s="465"/>
      <c r="Z39" s="465"/>
      <c r="AA39" s="465"/>
      <c r="AB39" s="465"/>
      <c r="AC39" s="465"/>
      <c r="AD39" s="465"/>
      <c r="AE39" s="465"/>
      <c r="AF39" s="465"/>
      <c r="AG39" s="465"/>
      <c r="AH39" s="465"/>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row>
    <row r="40" ht="14.7" customHeight="1">
      <c r="A40" s="190"/>
      <c r="B40" t="s" s="342">
        <v>101</v>
      </c>
      <c r="C40" s="465">
        <f>C39/$L$39*100</f>
        <v>1.63934426229508</v>
      </c>
      <c r="D40" s="465">
        <f>D39/$L$39*100</f>
        <v>0</v>
      </c>
      <c r="E40" s="465">
        <f>E39/$L$39*100</f>
        <v>26.2295081967213</v>
      </c>
      <c r="F40" s="465">
        <f>F39/$L$39*100</f>
        <v>0</v>
      </c>
      <c r="G40" s="465">
        <f>G39/$L$39*100</f>
        <v>39.344262295082</v>
      </c>
      <c r="H40" s="465">
        <f>H39/$L$39*100</f>
        <v>1.63934426229508</v>
      </c>
      <c r="I40" s="465">
        <f>I39/$L$39*100</f>
        <v>24.5901639344262</v>
      </c>
      <c r="J40" s="465">
        <f>J39/$L$39*100</f>
        <v>0</v>
      </c>
      <c r="K40" s="465">
        <f>K39/$L$39*100</f>
        <v>6.55737704918033</v>
      </c>
      <c r="L40" s="465">
        <f>SUM(C40:K40)</f>
        <v>100</v>
      </c>
      <c r="M40" s="463"/>
      <c r="N40" s="463"/>
      <c r="O40" s="463"/>
      <c r="P40" s="68"/>
      <c r="Q40" s="68"/>
      <c r="R40" s="68"/>
      <c r="S40" s="68"/>
      <c r="T40" s="68"/>
      <c r="U40" s="68"/>
      <c r="V40" s="68"/>
      <c r="W40" s="68"/>
      <c r="X40" s="68"/>
      <c r="Y40" s="465"/>
      <c r="Z40" s="465"/>
      <c r="AA40" s="465"/>
      <c r="AB40" s="465"/>
      <c r="AC40" s="465"/>
      <c r="AD40" s="465"/>
      <c r="AE40" s="465"/>
      <c r="AF40" s="465"/>
      <c r="AG40" s="465"/>
      <c r="AH40" s="465"/>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row>
    <row r="41" ht="14.7" customHeight="1">
      <c r="A41" t="s" s="138">
        <v>124</v>
      </c>
      <c r="B41" t="s" s="467">
        <v>284</v>
      </c>
      <c r="C41" s="418">
        <v>0</v>
      </c>
      <c r="D41" s="418">
        <v>0</v>
      </c>
      <c r="E41" s="418">
        <v>2</v>
      </c>
      <c r="F41" s="418">
        <v>4</v>
      </c>
      <c r="G41" s="418">
        <v>8</v>
      </c>
      <c r="H41" s="418">
        <v>6</v>
      </c>
      <c r="I41" s="418">
        <v>23</v>
      </c>
      <c r="J41" s="418">
        <v>6</v>
      </c>
      <c r="K41" s="418">
        <v>12</v>
      </c>
      <c r="L41" s="418">
        <f>SUM(C41:K41)</f>
        <v>61</v>
      </c>
      <c r="M41" s="418">
        <v>0</v>
      </c>
      <c r="N41" s="463"/>
      <c r="O41" s="463"/>
      <c r="P41" s="68"/>
      <c r="Q41" s="68"/>
      <c r="R41" s="68"/>
      <c r="S41" s="68"/>
      <c r="T41" s="68"/>
      <c r="U41" s="68"/>
      <c r="V41" s="68"/>
      <c r="W41" s="68"/>
      <c r="X41" s="68"/>
      <c r="Y41" s="465"/>
      <c r="Z41" s="465"/>
      <c r="AA41" s="465"/>
      <c r="AB41" s="465"/>
      <c r="AC41" s="465"/>
      <c r="AD41" s="465"/>
      <c r="AE41" s="465"/>
      <c r="AF41" s="465"/>
      <c r="AG41" s="465"/>
      <c r="AH41" s="465"/>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row>
    <row r="42" ht="50.85" customHeight="1">
      <c r="A42" s="190"/>
      <c r="B42" t="s" s="467">
        <v>101</v>
      </c>
      <c r="C42" s="468">
        <f>C41/$L$41*100</f>
        <v>0</v>
      </c>
      <c r="D42" s="468">
        <f>D41/$L$41*100</f>
        <v>0</v>
      </c>
      <c r="E42" s="468">
        <f>E41/$L$41*100</f>
        <v>3.27868852459016</v>
      </c>
      <c r="F42" s="468">
        <f>F41/$L$41*100</f>
        <v>6.55737704918033</v>
      </c>
      <c r="G42" s="468">
        <f>G41/$L$41*100</f>
        <v>13.1147540983607</v>
      </c>
      <c r="H42" s="468">
        <f>H41/$L$41*100</f>
        <v>9.83606557377049</v>
      </c>
      <c r="I42" s="468">
        <f>I41/$L$41*100</f>
        <v>37.7049180327869</v>
      </c>
      <c r="J42" s="468">
        <f>J41/$L$41*100</f>
        <v>9.83606557377049</v>
      </c>
      <c r="K42" s="468">
        <f>K41/$L$41*100</f>
        <v>19.672131147541</v>
      </c>
      <c r="L42" s="468">
        <f>SUM(C42:K42)</f>
        <v>100</v>
      </c>
      <c r="M42" s="468"/>
      <c r="N42" s="463"/>
      <c r="O42" s="463"/>
      <c r="P42" s="68"/>
      <c r="Q42" s="68"/>
      <c r="R42" s="68"/>
      <c r="S42" s="68"/>
      <c r="T42" s="68"/>
      <c r="U42" s="68"/>
      <c r="V42" s="68"/>
      <c r="W42" s="68"/>
      <c r="X42" s="68"/>
      <c r="Y42" s="465"/>
      <c r="Z42" s="465"/>
      <c r="AA42" s="465"/>
      <c r="AB42" s="465"/>
      <c r="AC42" s="465"/>
      <c r="AD42" s="465"/>
      <c r="AE42" s="465"/>
      <c r="AF42" s="465"/>
      <c r="AG42" s="465"/>
      <c r="AH42" s="465"/>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row>
    <row r="43" ht="14.7" customHeight="1">
      <c r="A43" t="s" s="160">
        <v>129</v>
      </c>
      <c r="B43" t="s" s="469">
        <v>284</v>
      </c>
      <c r="C43" s="428">
        <v>2</v>
      </c>
      <c r="D43" s="428">
        <v>1</v>
      </c>
      <c r="E43" s="428">
        <v>15</v>
      </c>
      <c r="F43" s="428">
        <v>0</v>
      </c>
      <c r="G43" s="428">
        <v>17</v>
      </c>
      <c r="H43" s="428">
        <v>3</v>
      </c>
      <c r="I43" s="428">
        <v>19</v>
      </c>
      <c r="J43" s="428">
        <v>0</v>
      </c>
      <c r="K43" s="428">
        <v>4</v>
      </c>
      <c r="L43" s="428">
        <f>SUM(C43:K43)</f>
        <v>61</v>
      </c>
      <c r="M43" s="428">
        <v>0</v>
      </c>
      <c r="N43" s="463"/>
      <c r="O43" s="463"/>
      <c r="P43" s="68"/>
      <c r="Q43" s="68"/>
      <c r="R43" s="68"/>
      <c r="S43" s="68"/>
      <c r="T43" s="68"/>
      <c r="U43" s="68"/>
      <c r="V43" s="68"/>
      <c r="W43" s="68"/>
      <c r="X43" s="68"/>
      <c r="Y43" s="465"/>
      <c r="Z43" s="465"/>
      <c r="AA43" s="465"/>
      <c r="AB43" s="465"/>
      <c r="AC43" s="465"/>
      <c r="AD43" s="465"/>
      <c r="AE43" s="465"/>
      <c r="AF43" s="465"/>
      <c r="AG43" s="465"/>
      <c r="AH43" s="465"/>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row>
    <row r="44" ht="24.85" customHeight="1">
      <c r="A44" s="190"/>
      <c r="B44" t="s" s="469">
        <v>101</v>
      </c>
      <c r="C44" s="470">
        <f>C43/$L$43*100</f>
        <v>3.27868852459016</v>
      </c>
      <c r="D44" s="470">
        <f>D43/$L$43*100</f>
        <v>1.63934426229508</v>
      </c>
      <c r="E44" s="470">
        <f>E43/$L$43*100</f>
        <v>24.5901639344262</v>
      </c>
      <c r="F44" s="470">
        <f>F43/$L$43*100</f>
        <v>0</v>
      </c>
      <c r="G44" s="470">
        <f>G43/$L$43*100</f>
        <v>27.8688524590164</v>
      </c>
      <c r="H44" s="470">
        <f>H43/$L$43*100</f>
        <v>4.91803278688525</v>
      </c>
      <c r="I44" s="470">
        <f>I43/$L$43*100</f>
        <v>31.1475409836066</v>
      </c>
      <c r="J44" s="470">
        <f>J43/$L$43*100</f>
        <v>0</v>
      </c>
      <c r="K44" s="470">
        <f>K43/$L$43*100</f>
        <v>6.55737704918033</v>
      </c>
      <c r="L44" s="470">
        <f>SUM(C44:K44)</f>
        <v>100</v>
      </c>
      <c r="M44" s="470"/>
      <c r="N44" s="463"/>
      <c r="O44" s="463"/>
      <c r="P44" s="68"/>
      <c r="Q44" s="68"/>
      <c r="R44" s="68"/>
      <c r="S44" s="68"/>
      <c r="T44" s="68"/>
      <c r="U44" s="68"/>
      <c r="V44" s="68"/>
      <c r="W44" s="68"/>
      <c r="X44" s="68"/>
      <c r="Y44" s="465"/>
      <c r="Z44" s="465"/>
      <c r="AA44" s="465"/>
      <c r="AB44" s="465"/>
      <c r="AC44" s="465"/>
      <c r="AD44" s="465"/>
      <c r="AE44" s="465"/>
      <c r="AF44" s="465"/>
      <c r="AG44" s="465"/>
      <c r="AH44" s="465"/>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row>
    <row r="45" ht="14.7" customHeight="1">
      <c r="A45" t="s" s="174">
        <v>134</v>
      </c>
      <c r="B45" t="s" s="471">
        <v>284</v>
      </c>
      <c r="C45" s="435">
        <v>1</v>
      </c>
      <c r="D45" s="435">
        <v>0</v>
      </c>
      <c r="E45" s="435">
        <v>14</v>
      </c>
      <c r="F45" s="435">
        <v>1</v>
      </c>
      <c r="G45" s="435">
        <v>25</v>
      </c>
      <c r="H45" s="435">
        <v>1</v>
      </c>
      <c r="I45" s="435">
        <v>14</v>
      </c>
      <c r="J45" s="435">
        <v>0</v>
      </c>
      <c r="K45" s="435">
        <v>4</v>
      </c>
      <c r="L45" s="435">
        <f>SUM(C45:K45)</f>
        <v>60</v>
      </c>
      <c r="M45" s="435">
        <v>1</v>
      </c>
      <c r="N45" s="463"/>
      <c r="O45" s="463"/>
      <c r="P45" s="68"/>
      <c r="Q45" s="68"/>
      <c r="R45" s="68"/>
      <c r="S45" s="68"/>
      <c r="T45" s="68"/>
      <c r="U45" s="68"/>
      <c r="V45" s="68"/>
      <c r="W45" s="68"/>
      <c r="X45" s="68"/>
      <c r="Y45" s="465"/>
      <c r="Z45" s="465"/>
      <c r="AA45" s="465"/>
      <c r="AB45" s="465"/>
      <c r="AC45" s="465"/>
      <c r="AD45" s="465"/>
      <c r="AE45" s="465"/>
      <c r="AF45" s="465"/>
      <c r="AG45" s="465"/>
      <c r="AH45" s="465"/>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row>
    <row r="46" ht="37.85" customHeight="1">
      <c r="A46" s="190"/>
      <c r="B46" t="s" s="471">
        <v>101</v>
      </c>
      <c r="C46" s="472">
        <f>C45/$L$45*100</f>
        <v>1.66666666666667</v>
      </c>
      <c r="D46" s="472">
        <f>D45/$L$45*100</f>
        <v>0</v>
      </c>
      <c r="E46" s="472">
        <f>E45/$L$45*100</f>
        <v>23.3333333333333</v>
      </c>
      <c r="F46" s="472">
        <f>F45/$L$45*100</f>
        <v>1.66666666666667</v>
      </c>
      <c r="G46" s="472">
        <f>G45/$L$45*100</f>
        <v>41.6666666666667</v>
      </c>
      <c r="H46" s="472">
        <f>H45/$L$45*100</f>
        <v>1.66666666666667</v>
      </c>
      <c r="I46" s="472">
        <f>I45/$L$45*100</f>
        <v>23.3333333333333</v>
      </c>
      <c r="J46" s="472">
        <f>J45/$L$45*100</f>
        <v>0</v>
      </c>
      <c r="K46" s="472">
        <f>K45/$L$45*100</f>
        <v>6.66666666666667</v>
      </c>
      <c r="L46" s="472">
        <f>SUM(C46:K46)</f>
        <v>100</v>
      </c>
      <c r="M46" s="472"/>
      <c r="N46" s="463"/>
      <c r="O46" s="463"/>
      <c r="P46" s="68"/>
      <c r="Q46" s="68"/>
      <c r="R46" s="68"/>
      <c r="S46" s="68"/>
      <c r="T46" s="68"/>
      <c r="U46" s="68"/>
      <c r="V46" s="68"/>
      <c r="W46" s="68"/>
      <c r="X46" s="68"/>
      <c r="Y46" s="465"/>
      <c r="Z46" s="465"/>
      <c r="AA46" s="465"/>
      <c r="AB46" s="465"/>
      <c r="AC46" s="465"/>
      <c r="AD46" s="465"/>
      <c r="AE46" s="465"/>
      <c r="AF46" s="465"/>
      <c r="AG46" s="465"/>
      <c r="AH46" s="465"/>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row>
    <row r="47" ht="14.7" customHeight="1">
      <c r="A47" t="s" s="191">
        <v>138</v>
      </c>
      <c r="B47" t="s" s="473">
        <v>284</v>
      </c>
      <c r="C47" s="440">
        <v>1</v>
      </c>
      <c r="D47" s="440">
        <v>1</v>
      </c>
      <c r="E47" s="440">
        <v>15</v>
      </c>
      <c r="F47" s="440">
        <v>2</v>
      </c>
      <c r="G47" s="440">
        <v>16</v>
      </c>
      <c r="H47" s="440">
        <v>1</v>
      </c>
      <c r="I47" s="440">
        <v>21</v>
      </c>
      <c r="J47" s="440">
        <v>0</v>
      </c>
      <c r="K47" s="440">
        <v>4</v>
      </c>
      <c r="L47" s="440">
        <f>SUM(C47:K47)</f>
        <v>61</v>
      </c>
      <c r="M47" s="440">
        <v>0</v>
      </c>
      <c r="N47" s="463"/>
      <c r="O47" s="463"/>
      <c r="P47" s="68"/>
      <c r="Q47" s="68"/>
      <c r="R47" s="68"/>
      <c r="S47" s="68"/>
      <c r="T47" s="68"/>
      <c r="U47" s="68"/>
      <c r="V47" s="68"/>
      <c r="W47" s="68"/>
      <c r="X47" s="68"/>
      <c r="Y47" s="465"/>
      <c r="Z47" s="465"/>
      <c r="AA47" s="465"/>
      <c r="AB47" s="465"/>
      <c r="AC47" s="465"/>
      <c r="AD47" s="465"/>
      <c r="AE47" s="465"/>
      <c r="AF47" s="465"/>
      <c r="AG47" s="465"/>
      <c r="AH47" s="465"/>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row>
    <row r="48" ht="50.85" customHeight="1">
      <c r="A48" s="190"/>
      <c r="B48" t="s" s="473">
        <v>101</v>
      </c>
      <c r="C48" s="474">
        <f>C47/$L$47*100</f>
        <v>1.63934426229508</v>
      </c>
      <c r="D48" s="474">
        <f>D47/$L$47*100</f>
        <v>1.63934426229508</v>
      </c>
      <c r="E48" s="474">
        <f>E47/$L$47*100</f>
        <v>24.5901639344262</v>
      </c>
      <c r="F48" s="474">
        <f>F47/$L$47*100</f>
        <v>3.27868852459016</v>
      </c>
      <c r="G48" s="474">
        <f>G47/$L$47*100</f>
        <v>26.2295081967213</v>
      </c>
      <c r="H48" s="474">
        <f>H47/$L$47*100</f>
        <v>1.63934426229508</v>
      </c>
      <c r="I48" s="474">
        <f>I47/$L$47*100</f>
        <v>34.4262295081967</v>
      </c>
      <c r="J48" s="474">
        <f>J47/$L$47*100</f>
        <v>0</v>
      </c>
      <c r="K48" s="474">
        <f>K47/$L$47*100</f>
        <v>6.55737704918033</v>
      </c>
      <c r="L48" s="474">
        <f>SUM(C48:K48)</f>
        <v>99.9999999999999</v>
      </c>
      <c r="M48" s="474"/>
      <c r="N48" s="463"/>
      <c r="O48" s="463"/>
      <c r="P48" s="68"/>
      <c r="Q48" s="68"/>
      <c r="R48" s="68"/>
      <c r="S48" s="68"/>
      <c r="T48" s="68"/>
      <c r="U48" s="68"/>
      <c r="V48" s="68"/>
      <c r="W48" s="68"/>
      <c r="X48" s="68"/>
      <c r="Y48" s="465"/>
      <c r="Z48" s="465"/>
      <c r="AA48" s="465"/>
      <c r="AB48" s="465"/>
      <c r="AC48" s="465"/>
      <c r="AD48" s="465"/>
      <c r="AE48" s="465"/>
      <c r="AF48" s="465"/>
      <c r="AG48" s="465"/>
      <c r="AH48" s="465"/>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row>
    <row r="49" ht="14.7" customHeight="1">
      <c r="A49" t="s" s="207">
        <v>144</v>
      </c>
      <c r="B49" t="s" s="475">
        <v>284</v>
      </c>
      <c r="C49" s="448">
        <v>11</v>
      </c>
      <c r="D49" s="448">
        <v>0</v>
      </c>
      <c r="E49" s="448">
        <v>19</v>
      </c>
      <c r="F49" s="448">
        <v>0</v>
      </c>
      <c r="G49" s="448">
        <v>18</v>
      </c>
      <c r="H49" s="448">
        <v>2</v>
      </c>
      <c r="I49" s="448">
        <v>8</v>
      </c>
      <c r="J49" s="448">
        <v>0</v>
      </c>
      <c r="K49" s="448">
        <v>3</v>
      </c>
      <c r="L49" s="448">
        <f>SUM(C49:K49)</f>
        <v>61</v>
      </c>
      <c r="M49" s="448">
        <v>0</v>
      </c>
      <c r="N49" s="463"/>
      <c r="O49" s="463"/>
      <c r="P49" s="68"/>
      <c r="Q49" s="68"/>
      <c r="R49" s="68"/>
      <c r="S49" s="68"/>
      <c r="T49" s="68"/>
      <c r="U49" s="68"/>
      <c r="V49" s="68"/>
      <c r="W49" s="68"/>
      <c r="X49" s="68"/>
      <c r="Y49" s="465"/>
      <c r="Z49" s="465"/>
      <c r="AA49" s="465"/>
      <c r="AB49" s="465"/>
      <c r="AC49" s="465"/>
      <c r="AD49" s="465"/>
      <c r="AE49" s="465"/>
      <c r="AF49" s="465"/>
      <c r="AG49" s="465"/>
      <c r="AH49" s="465"/>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row>
    <row r="50" ht="76.85" customHeight="1">
      <c r="A50" s="190"/>
      <c r="B50" t="s" s="475">
        <v>101</v>
      </c>
      <c r="C50" s="476">
        <f>C49/$L$49*100</f>
        <v>18.0327868852459</v>
      </c>
      <c r="D50" s="476">
        <f>D49/$L$49*100</f>
        <v>0</v>
      </c>
      <c r="E50" s="476">
        <f>E49/$L$49*100</f>
        <v>31.1475409836066</v>
      </c>
      <c r="F50" s="476">
        <f>F49/$L$49*100</f>
        <v>0</v>
      </c>
      <c r="G50" s="476">
        <f>G49/$L$49*100</f>
        <v>29.5081967213115</v>
      </c>
      <c r="H50" s="476">
        <f>H49/$L$49*100</f>
        <v>3.27868852459016</v>
      </c>
      <c r="I50" s="476">
        <f>I49/$L$49*100</f>
        <v>13.1147540983607</v>
      </c>
      <c r="J50" s="476">
        <f>J49/$L$49*100</f>
        <v>0</v>
      </c>
      <c r="K50" s="476">
        <f>K49/$L$49*100</f>
        <v>4.91803278688525</v>
      </c>
      <c r="L50" s="476">
        <f>SUM(C50:K50)</f>
        <v>100</v>
      </c>
      <c r="M50" s="476"/>
      <c r="N50" s="463"/>
      <c r="O50" s="463"/>
      <c r="P50" s="68"/>
      <c r="Q50" s="68"/>
      <c r="R50" s="68"/>
      <c r="S50" s="68"/>
      <c r="T50" s="68"/>
      <c r="U50" s="68"/>
      <c r="V50" s="68"/>
      <c r="W50" s="68"/>
      <c r="X50" s="68"/>
      <c r="Y50" s="465"/>
      <c r="Z50" s="465"/>
      <c r="AA50" s="465"/>
      <c r="AB50" s="465"/>
      <c r="AC50" s="465"/>
      <c r="AD50" s="465"/>
      <c r="AE50" s="465"/>
      <c r="AF50" s="465"/>
      <c r="AG50" s="465"/>
      <c r="AH50" s="465"/>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row>
    <row r="51" ht="14.7" customHeight="1">
      <c r="A51" t="s" s="218">
        <v>148</v>
      </c>
      <c r="B51" t="s" s="477">
        <v>284</v>
      </c>
      <c r="C51" s="456">
        <v>14</v>
      </c>
      <c r="D51" s="456">
        <v>0</v>
      </c>
      <c r="E51" s="456">
        <v>22</v>
      </c>
      <c r="F51" s="456">
        <v>0</v>
      </c>
      <c r="G51" s="456">
        <v>8</v>
      </c>
      <c r="H51" s="456">
        <v>1</v>
      </c>
      <c r="I51" s="456">
        <v>12</v>
      </c>
      <c r="J51" s="456">
        <v>0</v>
      </c>
      <c r="K51" s="456">
        <v>4</v>
      </c>
      <c r="L51" s="456">
        <f>SUM(C51:K51)</f>
        <v>61</v>
      </c>
      <c r="M51" s="456">
        <v>0</v>
      </c>
      <c r="N51" s="463"/>
      <c r="O51" s="463"/>
      <c r="P51" s="68"/>
      <c r="Q51" s="68"/>
      <c r="R51" s="68"/>
      <c r="S51" s="68"/>
      <c r="T51" s="68"/>
      <c r="U51" s="68"/>
      <c r="V51" s="68"/>
      <c r="W51" s="68"/>
      <c r="X51" s="68"/>
      <c r="Y51" s="465"/>
      <c r="Z51" s="465"/>
      <c r="AA51" s="465"/>
      <c r="AB51" s="465"/>
      <c r="AC51" s="465"/>
      <c r="AD51" s="465"/>
      <c r="AE51" s="465"/>
      <c r="AF51" s="465"/>
      <c r="AG51" s="465"/>
      <c r="AH51" s="465"/>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row>
    <row r="52" ht="24.85" customHeight="1">
      <c r="A52" s="189"/>
      <c r="B52" t="s" s="477">
        <v>101</v>
      </c>
      <c r="C52" s="478">
        <f>C51/$L$51*100</f>
        <v>22.9508196721311</v>
      </c>
      <c r="D52" s="478">
        <f>D51/$L$51*100</f>
        <v>0</v>
      </c>
      <c r="E52" s="478">
        <f>E51/$L$51*100</f>
        <v>36.0655737704918</v>
      </c>
      <c r="F52" s="478">
        <f>F51/$L$51*100</f>
        <v>0</v>
      </c>
      <c r="G52" s="478">
        <f>G51/$L$51*100</f>
        <v>13.1147540983607</v>
      </c>
      <c r="H52" s="478">
        <f>H51/$L$51*100</f>
        <v>1.63934426229508</v>
      </c>
      <c r="I52" s="478">
        <f>I51/$L$51*100</f>
        <v>19.672131147541</v>
      </c>
      <c r="J52" s="478">
        <f>J51/$L$51*100</f>
        <v>0</v>
      </c>
      <c r="K52" s="478">
        <f>K51/$L$51*100</f>
        <v>6.55737704918033</v>
      </c>
      <c r="L52" s="478">
        <f>SUM(C52:K52)</f>
        <v>100</v>
      </c>
      <c r="M52" s="478"/>
      <c r="N52" s="463"/>
      <c r="O52" s="463"/>
      <c r="P52" s="68"/>
      <c r="Q52" s="68"/>
      <c r="R52" s="68"/>
      <c r="S52" s="68"/>
      <c r="T52" s="68"/>
      <c r="U52" s="68"/>
      <c r="V52" s="68"/>
      <c r="W52" s="68"/>
      <c r="X52" s="68"/>
      <c r="Y52" s="465"/>
      <c r="Z52" s="465"/>
      <c r="AA52" s="465"/>
      <c r="AB52" s="465"/>
      <c r="AC52" s="465"/>
      <c r="AD52" s="465"/>
      <c r="AE52" s="465"/>
      <c r="AF52" s="465"/>
      <c r="AG52" s="465"/>
      <c r="AH52" s="465"/>
      <c r="AI52" s="463"/>
      <c r="AJ52" s="463"/>
      <c r="AK52" s="463"/>
      <c r="AL52" s="463"/>
      <c r="AM52" s="463"/>
      <c r="AN52" s="463"/>
      <c r="AO52" s="463"/>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3"/>
      <c r="BL52" s="463"/>
      <c r="BM52" s="463"/>
    </row>
    <row r="53" ht="14.7" customHeight="1">
      <c r="A53" s="479"/>
      <c r="B53" s="372"/>
      <c r="C53" s="463"/>
      <c r="D53" s="463"/>
      <c r="E53" s="463"/>
      <c r="F53" s="463"/>
      <c r="G53" s="463"/>
      <c r="H53" s="463"/>
      <c r="I53" s="463"/>
      <c r="J53" s="463"/>
      <c r="K53" s="463"/>
      <c r="L53" s="463"/>
      <c r="M53" s="463"/>
      <c r="N53" s="463"/>
      <c r="O53" s="463"/>
      <c r="P53" s="68"/>
      <c r="Q53" s="68"/>
      <c r="R53" s="68"/>
      <c r="S53" s="68"/>
      <c r="T53" s="68"/>
      <c r="U53" s="68"/>
      <c r="V53" s="68"/>
      <c r="W53" s="68"/>
      <c r="X53" s="68"/>
      <c r="Y53" s="465"/>
      <c r="Z53" s="465"/>
      <c r="AA53" s="465"/>
      <c r="AB53" s="465"/>
      <c r="AC53" s="465"/>
      <c r="AD53" s="465"/>
      <c r="AE53" s="465"/>
      <c r="AF53" s="465"/>
      <c r="AG53" s="465"/>
      <c r="AH53" s="465"/>
      <c r="AI53" s="463"/>
      <c r="AJ53" s="463"/>
      <c r="AK53" s="463"/>
      <c r="AL53" s="463"/>
      <c r="AM53" s="463"/>
      <c r="AN53" s="463"/>
      <c r="AO53" s="463"/>
      <c r="AP53" s="463"/>
      <c r="AQ53" s="463"/>
      <c r="AR53" s="463"/>
      <c r="AS53" s="463"/>
      <c r="AT53" s="463"/>
      <c r="AU53" s="463"/>
      <c r="AV53" s="463"/>
      <c r="AW53" s="463"/>
      <c r="AX53" s="463"/>
      <c r="AY53" s="463"/>
      <c r="AZ53" s="463"/>
      <c r="BA53" s="463"/>
      <c r="BB53" s="463"/>
      <c r="BC53" s="463"/>
      <c r="BD53" s="463"/>
      <c r="BE53" s="463"/>
      <c r="BF53" s="463"/>
      <c r="BG53" s="463"/>
      <c r="BH53" s="463"/>
      <c r="BI53" s="463"/>
      <c r="BJ53" s="463"/>
      <c r="BK53" s="463"/>
      <c r="BL53" s="463"/>
      <c r="BM53" s="463"/>
    </row>
    <row r="54" ht="14.7" customHeight="1">
      <c r="A54" s="480"/>
      <c r="B54" s="372"/>
      <c r="C54" s="463"/>
      <c r="D54" s="463"/>
      <c r="E54" s="463"/>
      <c r="F54" s="463"/>
      <c r="G54" s="463"/>
      <c r="H54" s="463"/>
      <c r="I54" s="463"/>
      <c r="J54" s="463"/>
      <c r="K54" s="463"/>
      <c r="L54" s="463"/>
      <c r="M54" s="463"/>
      <c r="N54" s="463"/>
      <c r="O54" s="463"/>
      <c r="P54" s="68"/>
      <c r="Q54" s="68"/>
      <c r="R54" s="68"/>
      <c r="S54" s="68"/>
      <c r="T54" s="68"/>
      <c r="U54" s="68"/>
      <c r="V54" s="68"/>
      <c r="W54" s="68"/>
      <c r="X54" s="68"/>
      <c r="Y54" s="465"/>
      <c r="Z54" s="465"/>
      <c r="AA54" s="465"/>
      <c r="AB54" s="465"/>
      <c r="AC54" s="465"/>
      <c r="AD54" s="465"/>
      <c r="AE54" s="465"/>
      <c r="AF54" s="465"/>
      <c r="AG54" s="465"/>
      <c r="AH54" s="465"/>
      <c r="AI54" s="463"/>
      <c r="AJ54" s="463"/>
      <c r="AK54" s="463"/>
      <c r="AL54" s="463"/>
      <c r="AM54" s="463"/>
      <c r="AN54" s="463"/>
      <c r="AO54" s="463"/>
      <c r="AP54" s="463"/>
      <c r="AQ54" s="463"/>
      <c r="AR54" s="463"/>
      <c r="AS54" s="463"/>
      <c r="AT54" s="463"/>
      <c r="AU54" s="463"/>
      <c r="AV54" s="463"/>
      <c r="AW54" s="463"/>
      <c r="AX54" s="463"/>
      <c r="AY54" s="463"/>
      <c r="AZ54" s="463"/>
      <c r="BA54" s="463"/>
      <c r="BB54" s="463"/>
      <c r="BC54" s="463"/>
      <c r="BD54" s="463"/>
      <c r="BE54" s="463"/>
      <c r="BF54" s="463"/>
      <c r="BG54" s="463"/>
      <c r="BH54" s="463"/>
      <c r="BI54" s="463"/>
      <c r="BJ54" s="463"/>
      <c r="BK54" s="463"/>
      <c r="BL54" s="463"/>
      <c r="BM54" s="463"/>
    </row>
    <row r="55" ht="14.7" customHeight="1">
      <c r="A55" s="481"/>
      <c r="B55" s="372"/>
      <c r="C55" s="463"/>
      <c r="D55" s="463"/>
      <c r="E55" s="463"/>
      <c r="F55" s="463"/>
      <c r="G55" s="463"/>
      <c r="H55" s="463"/>
      <c r="I55" s="463"/>
      <c r="J55" s="463"/>
      <c r="K55" s="463"/>
      <c r="L55" s="463"/>
      <c r="M55" s="463"/>
      <c r="N55" s="463"/>
      <c r="O55" s="463"/>
      <c r="P55" s="68"/>
      <c r="Q55" s="68"/>
      <c r="R55" s="68"/>
      <c r="S55" s="68"/>
      <c r="T55" s="68"/>
      <c r="U55" s="68"/>
      <c r="V55" s="68"/>
      <c r="W55" s="68"/>
      <c r="X55" s="68"/>
      <c r="Y55" s="465"/>
      <c r="Z55" s="465"/>
      <c r="AA55" s="465"/>
      <c r="AB55" s="465"/>
      <c r="AC55" s="465"/>
      <c r="AD55" s="465"/>
      <c r="AE55" s="465"/>
      <c r="AF55" s="465"/>
      <c r="AG55" s="465"/>
      <c r="AH55" s="465"/>
      <c r="AI55" s="463"/>
      <c r="AJ55" s="463"/>
      <c r="AK55" s="463"/>
      <c r="AL55" s="463"/>
      <c r="AM55" s="463"/>
      <c r="AN55" s="463"/>
      <c r="AO55" s="463"/>
      <c r="AP55" s="463"/>
      <c r="AQ55" s="463"/>
      <c r="AR55" s="463"/>
      <c r="AS55" s="463"/>
      <c r="AT55" s="463"/>
      <c r="AU55" s="463"/>
      <c r="AV55" s="463"/>
      <c r="AW55" s="463"/>
      <c r="AX55" s="463"/>
      <c r="AY55" s="463"/>
      <c r="AZ55" s="463"/>
      <c r="BA55" s="463"/>
      <c r="BB55" s="463"/>
      <c r="BC55" s="463"/>
      <c r="BD55" s="463"/>
      <c r="BE55" s="463"/>
      <c r="BF55" s="463"/>
      <c r="BG55" s="463"/>
      <c r="BH55" s="463"/>
      <c r="BI55" s="463"/>
      <c r="BJ55" s="463"/>
      <c r="BK55" s="463"/>
      <c r="BL55" s="463"/>
      <c r="BM55" s="463"/>
    </row>
    <row r="56" ht="22.55" customHeight="1">
      <c r="A56" t="s" s="126">
        <v>141</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71"/>
      <c r="BM56" s="463"/>
    </row>
    <row r="57" ht="14.7" customHeight="1">
      <c r="A57" s="54"/>
      <c r="B57" s="54"/>
      <c r="C57" t="s" s="312">
        <v>206</v>
      </c>
      <c r="D57" t="s" s="312">
        <v>207</v>
      </c>
      <c r="E57" t="s" s="312">
        <v>208</v>
      </c>
      <c r="F57" t="s" s="312">
        <v>209</v>
      </c>
      <c r="G57" t="s" s="312">
        <v>206</v>
      </c>
      <c r="H57" t="s" s="312">
        <v>210</v>
      </c>
      <c r="I57" t="s" s="312">
        <v>210</v>
      </c>
      <c r="J57" t="s" s="312">
        <v>210</v>
      </c>
      <c r="K57" t="s" s="312">
        <v>210</v>
      </c>
      <c r="L57" t="s" s="312">
        <v>209</v>
      </c>
      <c r="M57" t="s" s="312">
        <v>207</v>
      </c>
      <c r="N57" t="s" s="312">
        <v>211</v>
      </c>
      <c r="O57" t="s" s="312">
        <v>212</v>
      </c>
      <c r="P57" t="s" s="312">
        <v>209</v>
      </c>
      <c r="Q57" t="s" s="312">
        <v>207</v>
      </c>
      <c r="R57" t="s" s="312">
        <v>209</v>
      </c>
      <c r="S57" t="s" s="312">
        <v>209</v>
      </c>
      <c r="T57" t="s" s="312">
        <v>206</v>
      </c>
      <c r="U57" t="s" s="312">
        <v>212</v>
      </c>
      <c r="V57" t="s" s="312">
        <v>212</v>
      </c>
      <c r="W57" t="s" s="312">
        <v>211</v>
      </c>
      <c r="X57" t="s" s="312">
        <v>210</v>
      </c>
      <c r="Y57" t="s" s="312">
        <v>207</v>
      </c>
      <c r="Z57" t="s" s="312">
        <v>210</v>
      </c>
      <c r="AA57" t="s" s="312">
        <v>206</v>
      </c>
      <c r="AB57" t="s" s="312">
        <v>208</v>
      </c>
      <c r="AC57" t="s" s="312">
        <v>207</v>
      </c>
      <c r="AD57" t="s" s="312">
        <v>211</v>
      </c>
      <c r="AE57" t="s" s="312">
        <v>212</v>
      </c>
      <c r="AF57" t="s" s="312">
        <v>211</v>
      </c>
      <c r="AG57" t="s" s="312">
        <v>206</v>
      </c>
      <c r="AH57" t="s" s="312">
        <v>212</v>
      </c>
      <c r="AI57" t="s" s="312">
        <v>206</v>
      </c>
      <c r="AJ57" t="s" s="312">
        <v>208</v>
      </c>
      <c r="AK57" t="s" s="312">
        <v>211</v>
      </c>
      <c r="AL57" t="s" s="312">
        <v>207</v>
      </c>
      <c r="AM57" t="s" s="312">
        <v>209</v>
      </c>
      <c r="AN57" t="s" s="312">
        <v>207</v>
      </c>
      <c r="AO57" t="s" s="312">
        <v>209</v>
      </c>
      <c r="AP57" t="s" s="312">
        <v>211</v>
      </c>
      <c r="AQ57" t="s" s="312">
        <v>212</v>
      </c>
      <c r="AR57" t="s" s="312">
        <v>206</v>
      </c>
      <c r="AS57" t="s" s="312">
        <v>208</v>
      </c>
      <c r="AT57" t="s" s="312">
        <v>208</v>
      </c>
      <c r="AU57" t="s" s="312">
        <v>207</v>
      </c>
      <c r="AV57" t="s" s="312">
        <v>211</v>
      </c>
      <c r="AW57" t="s" s="312">
        <v>208</v>
      </c>
      <c r="AX57" t="s" s="312">
        <v>206</v>
      </c>
      <c r="AY57" t="s" s="312">
        <v>212</v>
      </c>
      <c r="AZ57" t="s" s="312">
        <v>212</v>
      </c>
      <c r="BA57" t="s" s="312">
        <v>208</v>
      </c>
      <c r="BB57" t="s" s="312">
        <v>207</v>
      </c>
      <c r="BC57" t="s" s="312">
        <v>206</v>
      </c>
      <c r="BD57" t="s" s="312">
        <v>206</v>
      </c>
      <c r="BE57" t="s" s="312">
        <v>212</v>
      </c>
      <c r="BF57" t="s" s="312">
        <v>212</v>
      </c>
      <c r="BG57" t="s" s="312">
        <v>209</v>
      </c>
      <c r="BH57" t="s" s="312">
        <v>207</v>
      </c>
      <c r="BI57" t="s" s="312">
        <v>209</v>
      </c>
      <c r="BJ57" t="s" s="312">
        <v>207</v>
      </c>
      <c r="BK57" t="s" s="312">
        <v>210</v>
      </c>
      <c r="BL57" s="413"/>
      <c r="BM57" s="463"/>
    </row>
    <row r="58" ht="14.7" customHeight="1">
      <c r="A58" t="s" s="109">
        <v>113</v>
      </c>
      <c r="B58" s="414"/>
      <c r="C58" t="s" s="312">
        <v>213</v>
      </c>
      <c r="D58" t="s" s="312">
        <v>214</v>
      </c>
      <c r="E58" t="s" s="312">
        <v>213</v>
      </c>
      <c r="F58" t="s" s="312">
        <v>215</v>
      </c>
      <c r="G58" t="s" s="312">
        <v>213</v>
      </c>
      <c r="H58" t="s" s="312">
        <v>216</v>
      </c>
      <c r="I58" t="s" s="312">
        <v>214</v>
      </c>
      <c r="J58" t="s" s="312">
        <v>215</v>
      </c>
      <c r="K58" t="s" s="312">
        <v>213</v>
      </c>
      <c r="L58" t="s" s="312">
        <v>215</v>
      </c>
      <c r="M58" t="s" s="312">
        <v>213</v>
      </c>
      <c r="N58" t="s" s="312">
        <v>214</v>
      </c>
      <c r="O58" t="s" s="312">
        <v>216</v>
      </c>
      <c r="P58" t="s" s="312">
        <v>214</v>
      </c>
      <c r="Q58" t="s" s="312">
        <v>214</v>
      </c>
      <c r="R58" t="s" s="312">
        <v>213</v>
      </c>
      <c r="S58" t="s" s="312">
        <v>213</v>
      </c>
      <c r="T58" t="s" s="312">
        <v>214</v>
      </c>
      <c r="U58" t="s" s="312">
        <v>216</v>
      </c>
      <c r="V58" t="s" s="312">
        <v>214</v>
      </c>
      <c r="W58" t="s" s="312">
        <v>215</v>
      </c>
      <c r="X58" t="s" s="312">
        <v>216</v>
      </c>
      <c r="Y58" t="s" s="312">
        <v>214</v>
      </c>
      <c r="Z58" t="s" s="312">
        <v>214</v>
      </c>
      <c r="AA58" t="s" s="312">
        <v>216</v>
      </c>
      <c r="AB58" t="s" s="312">
        <v>216</v>
      </c>
      <c r="AC58" t="s" s="312">
        <v>215</v>
      </c>
      <c r="AD58" t="s" s="312">
        <v>216</v>
      </c>
      <c r="AE58" t="s" s="312">
        <v>213</v>
      </c>
      <c r="AF58" t="s" s="312">
        <v>213</v>
      </c>
      <c r="AG58" t="s" s="312">
        <v>216</v>
      </c>
      <c r="AH58" t="s" s="312">
        <v>216</v>
      </c>
      <c r="AI58" t="s" s="312">
        <v>216</v>
      </c>
      <c r="AJ58" t="s" s="312">
        <v>216</v>
      </c>
      <c r="AK58" t="s" s="312">
        <v>213</v>
      </c>
      <c r="AL58" t="s" s="312">
        <v>213</v>
      </c>
      <c r="AM58" t="s" s="312">
        <v>216</v>
      </c>
      <c r="AN58" t="s" s="312">
        <v>216</v>
      </c>
      <c r="AO58" t="s" s="312">
        <v>216</v>
      </c>
      <c r="AP58" t="s" s="312">
        <v>216</v>
      </c>
      <c r="AQ58" t="s" s="312">
        <v>213</v>
      </c>
      <c r="AR58" t="s" s="312">
        <v>214</v>
      </c>
      <c r="AS58" t="s" s="312">
        <v>216</v>
      </c>
      <c r="AT58" t="s" s="312">
        <v>216</v>
      </c>
      <c r="AU58" t="s" s="312">
        <v>213</v>
      </c>
      <c r="AV58" t="s" s="312">
        <v>214</v>
      </c>
      <c r="AW58" t="s" s="312">
        <v>214</v>
      </c>
      <c r="AX58" t="s" s="312">
        <v>216</v>
      </c>
      <c r="AY58" t="s" s="312">
        <v>214</v>
      </c>
      <c r="AZ58" t="s" s="312">
        <v>215</v>
      </c>
      <c r="BA58" t="s" s="312">
        <v>213</v>
      </c>
      <c r="BB58" t="s" s="312">
        <v>215</v>
      </c>
      <c r="BC58" t="s" s="312">
        <v>215</v>
      </c>
      <c r="BD58" t="s" s="312">
        <v>213</v>
      </c>
      <c r="BE58" t="s" s="312">
        <v>214</v>
      </c>
      <c r="BF58" t="s" s="312">
        <v>215</v>
      </c>
      <c r="BG58" t="s" s="312">
        <v>213</v>
      </c>
      <c r="BH58" t="s" s="312">
        <v>215</v>
      </c>
      <c r="BI58" t="s" s="312">
        <v>214</v>
      </c>
      <c r="BJ58" t="s" s="312">
        <v>216</v>
      </c>
      <c r="BK58" t="s" s="312">
        <v>213</v>
      </c>
      <c r="BL58" s="413"/>
      <c r="BM58" s="463"/>
    </row>
    <row r="59" ht="42.25" customHeight="1">
      <c r="A59" s="121"/>
      <c r="B59" s="415"/>
      <c r="C59" t="s" s="73">
        <v>217</v>
      </c>
      <c r="D59" t="s" s="73">
        <v>218</v>
      </c>
      <c r="E59" t="s" s="73">
        <v>219</v>
      </c>
      <c r="F59" t="s" s="282">
        <v>220</v>
      </c>
      <c r="G59" t="s" s="73">
        <v>221</v>
      </c>
      <c r="H59" t="s" s="73">
        <v>222</v>
      </c>
      <c r="I59" t="s" s="73">
        <v>223</v>
      </c>
      <c r="J59" t="s" s="73">
        <v>224</v>
      </c>
      <c r="K59" t="s" s="73">
        <v>225</v>
      </c>
      <c r="L59" t="s" s="282">
        <v>226</v>
      </c>
      <c r="M59" t="s" s="73">
        <v>227</v>
      </c>
      <c r="N59" t="s" s="73">
        <v>228</v>
      </c>
      <c r="O59" t="s" s="282">
        <v>229</v>
      </c>
      <c r="P59" t="s" s="282">
        <v>230</v>
      </c>
      <c r="Q59" t="s" s="73">
        <v>231</v>
      </c>
      <c r="R59" t="s" s="282">
        <v>232</v>
      </c>
      <c r="S59" t="s" s="282">
        <v>233</v>
      </c>
      <c r="T59" t="s" s="73">
        <v>234</v>
      </c>
      <c r="U59" t="s" s="282">
        <v>235</v>
      </c>
      <c r="V59" t="s" s="282">
        <v>236</v>
      </c>
      <c r="W59" t="s" s="282">
        <v>237</v>
      </c>
      <c r="X59" t="s" s="73">
        <v>238</v>
      </c>
      <c r="Y59" t="s" s="73">
        <v>239</v>
      </c>
      <c r="Z59" t="s" s="73">
        <v>240</v>
      </c>
      <c r="AA59" t="s" s="73">
        <v>241</v>
      </c>
      <c r="AB59" t="s" s="282">
        <v>242</v>
      </c>
      <c r="AC59" t="s" s="73">
        <v>243</v>
      </c>
      <c r="AD59" t="s" s="73">
        <v>244</v>
      </c>
      <c r="AE59" t="s" s="282">
        <v>245</v>
      </c>
      <c r="AF59" t="s" s="73">
        <v>246</v>
      </c>
      <c r="AG59" t="s" s="73">
        <v>247</v>
      </c>
      <c r="AH59" t="s" s="282">
        <v>248</v>
      </c>
      <c r="AI59" t="s" s="73">
        <v>249</v>
      </c>
      <c r="AJ59" t="s" s="282">
        <v>250</v>
      </c>
      <c r="AK59" t="s" s="73">
        <v>251</v>
      </c>
      <c r="AL59" t="s" s="73">
        <v>252</v>
      </c>
      <c r="AM59" t="s" s="282">
        <v>253</v>
      </c>
      <c r="AN59" t="s" s="282">
        <v>254</v>
      </c>
      <c r="AO59" t="s" s="282">
        <v>255</v>
      </c>
      <c r="AP59" t="s" s="73">
        <v>256</v>
      </c>
      <c r="AQ59" t="s" s="282">
        <v>257</v>
      </c>
      <c r="AR59" t="s" s="73">
        <v>258</v>
      </c>
      <c r="AS59" t="s" s="282">
        <v>259</v>
      </c>
      <c r="AT59" t="s" s="282">
        <v>260</v>
      </c>
      <c r="AU59" t="s" s="73">
        <v>261</v>
      </c>
      <c r="AV59" t="s" s="73">
        <v>262</v>
      </c>
      <c r="AW59" t="s" s="282">
        <v>263</v>
      </c>
      <c r="AX59" t="s" s="73">
        <v>264</v>
      </c>
      <c r="AY59" t="s" s="282">
        <v>265</v>
      </c>
      <c r="AZ59" t="s" s="282">
        <v>266</v>
      </c>
      <c r="BA59" t="s" s="282">
        <v>267</v>
      </c>
      <c r="BB59" t="s" s="73">
        <v>268</v>
      </c>
      <c r="BC59" t="s" s="73">
        <v>269</v>
      </c>
      <c r="BD59" t="s" s="73">
        <v>270</v>
      </c>
      <c r="BE59" t="s" s="282">
        <v>271</v>
      </c>
      <c r="BF59" t="s" s="282">
        <v>272</v>
      </c>
      <c r="BG59" t="s" s="282">
        <v>273</v>
      </c>
      <c r="BH59" t="s" s="73">
        <v>274</v>
      </c>
      <c r="BI59" t="s" s="282">
        <v>275</v>
      </c>
      <c r="BJ59" t="s" s="282">
        <v>276</v>
      </c>
      <c r="BK59" t="s" s="73">
        <v>277</v>
      </c>
      <c r="BL59" s="73"/>
      <c r="BM59" s="463"/>
    </row>
    <row r="60" ht="14.7" customHeight="1">
      <c r="A60" s="460"/>
      <c r="B60" t="s" s="461">
        <v>285</v>
      </c>
      <c r="C60" s="482">
        <f>'5c. Assessment archetype A3 ('!U74</f>
        <v>2</v>
      </c>
      <c r="D60" s="482">
        <f>'5b. Assessment archetype A2 ('!H74</f>
        <v>2</v>
      </c>
      <c r="E60" s="482">
        <f>'5c. Assessment archetype A3 ('!Y74</f>
        <v>3</v>
      </c>
      <c r="F60" s="482">
        <f>'5d. Assessment archetype A4 ('!K74</f>
        <v>3</v>
      </c>
      <c r="G60" s="482">
        <f>'5c. Assessment archetype A3 ('!V74</f>
        <v>3</v>
      </c>
      <c r="H60" s="482">
        <f>'5a. Assessment archetype A1 ('!Q74</f>
        <v>3</v>
      </c>
      <c r="I60" s="482">
        <f>'5b. Assessment archetype A2 ('!R74</f>
        <v>2</v>
      </c>
      <c r="J60" s="482">
        <f>'5d. Assessment archetype A4 ('!P74</f>
        <v>2</v>
      </c>
      <c r="K60" s="482">
        <f>'5c. Assessment archetype A3 ('!R74</f>
        <v>2</v>
      </c>
      <c r="L60" s="482">
        <f>'5d. Assessment archetype A4 ('!L74</f>
        <v>2</v>
      </c>
      <c r="M60" s="482">
        <f>'5c. Assessment archetype A3 ('!G74</f>
        <v>2</v>
      </c>
      <c r="N60" s="482">
        <f>'5b. Assessment archetype A2 ('!O74</f>
        <v>2</v>
      </c>
      <c r="O60" s="482">
        <f>'5a. Assessment archetype A1 ('!D74</f>
        <v>2</v>
      </c>
      <c r="P60" s="482">
        <f>'5b. Assessment archetype A2 ('!L74</f>
        <v>3</v>
      </c>
      <c r="Q60" s="482">
        <f>'5b. Assessment archetype A2 ('!I74</f>
        <v>3</v>
      </c>
      <c r="R60" s="482">
        <f>'5c. Assessment archetype A3 ('!K74</f>
        <v>2</v>
      </c>
      <c r="S60" s="482">
        <f>'5c. Assessment archetype A3 ('!L74</f>
        <v>3</v>
      </c>
      <c r="T60" s="482">
        <f>'5b. Assessment archetype A2 ('!U74</f>
        <v>3</v>
      </c>
      <c r="U60" s="482">
        <f>'5a. Assessment archetype A1 ('!F74</f>
        <v>2</v>
      </c>
      <c r="V60" s="482">
        <f>'5b. Assessment archetype A2 ('!D74</f>
        <v>2</v>
      </c>
      <c r="W60" s="482">
        <f>'5d. Assessment archetype A4 ('!N74</f>
        <v>3</v>
      </c>
      <c r="X60" s="482">
        <f>'5a. Assessment archetype A1 ('!R74</f>
        <v>2</v>
      </c>
      <c r="Y60" s="482">
        <f>'5b. Assessment archetype A2 ('!J74</f>
        <v>3</v>
      </c>
      <c r="Z60" s="482">
        <f>'5b. Assessment archetype A2 ('!S74</f>
        <v>3</v>
      </c>
      <c r="AA60" s="482">
        <f>'5a. Assessment archetype A1 ('!T74</f>
        <v>3</v>
      </c>
      <c r="AB60" s="482">
        <f>'5a. Assessment archetype A1 ('!Y74</f>
        <v>3</v>
      </c>
      <c r="AC60" s="482">
        <f>'5d. Assessment archetype A4 ('!G74</f>
        <v>3</v>
      </c>
      <c r="AD60" s="482">
        <f>'5a. Assessment archetype A1 ('!N74</f>
        <v>2</v>
      </c>
      <c r="AE60" s="482">
        <f>'5c. Assessment archetype A3 ('!D74</f>
        <v>2</v>
      </c>
      <c r="AF60" s="482">
        <f>'5c. Assessment archetype A3 ('!O74</f>
        <v>2</v>
      </c>
      <c r="AG60" s="482">
        <f>'5a. Assessment archetype A1 ('!U74</f>
        <v>2</v>
      </c>
      <c r="AH60" s="482">
        <f>'5a. Assessment archetype A1 ('!E74</f>
        <v>2</v>
      </c>
      <c r="AI60" s="482">
        <f>'5a. Assessment archetype A1 ('!V74</f>
        <v>3</v>
      </c>
      <c r="AJ60" s="482">
        <f>'5a. Assessment archetype A1 ('!Z74</f>
        <v>3</v>
      </c>
      <c r="AK60" s="482">
        <f>'5c. Assessment archetype A3 ('!P74</f>
        <v>2</v>
      </c>
      <c r="AL60" s="482">
        <f>'5c. Assessment archetype A3 ('!H74</f>
        <v>3</v>
      </c>
      <c r="AM60" s="482">
        <f>'5a. Assessment archetype A1 ('!K74</f>
        <v>2</v>
      </c>
      <c r="AN60" s="482">
        <f>'5a. Assessment archetype A1 ('!H74</f>
        <v>3</v>
      </c>
      <c r="AO60" s="482">
        <f>'5a. Assessment archetype A1 ('!L74</f>
        <v>3</v>
      </c>
      <c r="AP60" s="482">
        <f>'5a. Assessment archetype A1 ('!O74</f>
        <v>2</v>
      </c>
      <c r="AQ60" s="482">
        <f>'5c. Assessment archetype A3 ('!E74</f>
        <v>1</v>
      </c>
      <c r="AR60" s="482">
        <f>'5b. Assessment archetype A2 ('!V74</f>
        <v>3</v>
      </c>
      <c r="AS60" s="482">
        <f>'5a. Assessment archetype A1 ('!AA74</f>
        <v>3</v>
      </c>
      <c r="AT60" s="482">
        <f>'5a. Assessment archetype A1 ('!AB74</f>
        <v>2</v>
      </c>
      <c r="AU60" s="482">
        <f>'5c. Assessment archetype A3 ('!I74</f>
        <v>2</v>
      </c>
      <c r="AV60" s="482">
        <f>'5b. Assessment archetype A2 ('!P74</f>
        <v>2</v>
      </c>
      <c r="AW60" s="482">
        <f>'5b. Assessment archetype A2 ('!X74</f>
        <v>3</v>
      </c>
      <c r="AX60" s="482">
        <f>'5a. Assessment archetype A1 ('!W74</f>
        <v>3</v>
      </c>
      <c r="AY60" s="482">
        <f>'5b. Assessment archetype A2 ('!E74</f>
        <v>3</v>
      </c>
      <c r="AZ60" s="482">
        <f>'5d. Assessment archetype A4 ('!D74</f>
        <v>3</v>
      </c>
      <c r="BA60" s="482">
        <f>'5c. Assessment archetype A3 ('!Z74</f>
        <v>3</v>
      </c>
      <c r="BB60" s="482">
        <f>'5d. Assessment archetype A4 ('!H74</f>
        <v>3</v>
      </c>
      <c r="BC60" s="482">
        <f>'5d. Assessment archetype A4 ('!R74</f>
        <v>2</v>
      </c>
      <c r="BD60" s="482">
        <f>'5c. Assessment archetype A3 ('!W74</f>
        <v>2</v>
      </c>
      <c r="BE60" s="482">
        <f>'5b. Assessment archetype A2 ('!F74</f>
        <v>1</v>
      </c>
      <c r="BF60" s="482">
        <f>'5d. Assessment archetype A4 ('!E74</f>
        <v>1</v>
      </c>
      <c r="BG60" s="482">
        <f>'5c. Assessment archetype A3 ('!M74</f>
        <v>2</v>
      </c>
      <c r="BH60" s="482">
        <f>'5d. Assessment archetype A4 ('!I74</f>
        <v>3</v>
      </c>
      <c r="BI60" s="482">
        <f>'5b. Assessment archetype A2 ('!M74</f>
        <v>3</v>
      </c>
      <c r="BJ60" s="482">
        <f>'5a. Assessment archetype A1 ('!I74</f>
        <v>3</v>
      </c>
      <c r="BK60" s="482">
        <f>'5c. Assessment archetype A3 ('!S74</f>
        <v>3</v>
      </c>
      <c r="BL60" s="73"/>
      <c r="BM60" s="463"/>
    </row>
    <row r="61" ht="14.7" customHeight="1">
      <c r="A61" s="460"/>
      <c r="B61" s="461"/>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73"/>
      <c r="BM61" s="463"/>
    </row>
    <row r="62" ht="14.7" customHeight="1">
      <c r="A62" s="460"/>
      <c r="B62" s="461"/>
      <c r="C62" t="s" s="464">
        <v>286</v>
      </c>
      <c r="D62" t="s" s="464">
        <v>287</v>
      </c>
      <c r="E62" t="s" s="464">
        <v>288</v>
      </c>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73"/>
      <c r="BM62" s="463"/>
    </row>
    <row r="63" ht="14.7" customHeight="1">
      <c r="A63" s="460"/>
      <c r="B63" t="s" s="461">
        <v>289</v>
      </c>
      <c r="C63" s="482">
        <v>3</v>
      </c>
      <c r="D63" s="482">
        <v>27</v>
      </c>
      <c r="E63" s="482">
        <v>31</v>
      </c>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73"/>
      <c r="BM63" s="463"/>
    </row>
    <row r="64" ht="14.7" customHeight="1">
      <c r="A64" s="460"/>
      <c r="B64" t="s" s="461">
        <v>123</v>
      </c>
      <c r="C64" s="465">
        <f>C63*100/61</f>
        <v>4.91803278688525</v>
      </c>
      <c r="D64" s="465">
        <f>D63*100/61</f>
        <v>44.2622950819672</v>
      </c>
      <c r="E64" s="465">
        <f>E63*100/61</f>
        <v>50.8196721311475</v>
      </c>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73"/>
      <c r="BM64" s="463"/>
    </row>
    <row r="65" ht="14.7" customHeight="1">
      <c r="A65" s="460"/>
      <c r="B65" s="461"/>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c r="BK65" s="482"/>
      <c r="BL65" s="73"/>
      <c r="BM65" s="463"/>
    </row>
    <row r="66" ht="14.7" customHeight="1">
      <c r="A66" s="460"/>
      <c r="B66" t="s" s="461">
        <v>290</v>
      </c>
      <c r="C66" s="482">
        <v>3</v>
      </c>
      <c r="D66" s="482">
        <v>5</v>
      </c>
      <c r="E66" s="482">
        <v>2</v>
      </c>
      <c r="F66" s="482"/>
      <c r="G66" s="482">
        <f>SUM(C66:E66)</f>
        <v>10</v>
      </c>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2"/>
      <c r="BD66" s="482"/>
      <c r="BE66" s="482"/>
      <c r="BF66" s="482"/>
      <c r="BG66" s="482"/>
      <c r="BH66" s="482"/>
      <c r="BI66" s="482"/>
      <c r="BJ66" s="482"/>
      <c r="BK66" s="482"/>
      <c r="BL66" s="73"/>
      <c r="BM66" s="463"/>
    </row>
    <row r="67" ht="14.7" customHeight="1">
      <c r="A67" s="460"/>
      <c r="B67" s="461"/>
      <c r="C67" s="465">
        <f>C66*100/10</f>
        <v>30</v>
      </c>
      <c r="D67" s="465">
        <f>D66*100/10</f>
        <v>50</v>
      </c>
      <c r="E67" s="465">
        <f>E66*100/10</f>
        <v>20</v>
      </c>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482"/>
      <c r="BA67" s="482"/>
      <c r="BB67" s="482"/>
      <c r="BC67" s="482"/>
      <c r="BD67" s="482"/>
      <c r="BE67" s="482"/>
      <c r="BF67" s="482"/>
      <c r="BG67" s="482"/>
      <c r="BH67" s="482"/>
      <c r="BI67" s="482"/>
      <c r="BJ67" s="482"/>
      <c r="BK67" s="482"/>
      <c r="BL67" s="73"/>
      <c r="BM67" s="463"/>
    </row>
    <row r="68" ht="14.7" customHeight="1">
      <c r="A68" s="460"/>
      <c r="B68" t="s" s="461">
        <v>291</v>
      </c>
      <c r="C68" s="482">
        <v>0</v>
      </c>
      <c r="D68" s="482">
        <v>3</v>
      </c>
      <c r="E68" s="482">
        <v>8</v>
      </c>
      <c r="F68" s="482"/>
      <c r="G68" s="482">
        <f>SUM(C68:E68)</f>
        <v>11</v>
      </c>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482"/>
      <c r="BD68" s="482"/>
      <c r="BE68" s="482"/>
      <c r="BF68" s="482"/>
      <c r="BG68" s="482"/>
      <c r="BH68" s="482"/>
      <c r="BI68" s="482"/>
      <c r="BJ68" s="482"/>
      <c r="BK68" s="482"/>
      <c r="BL68" s="73"/>
      <c r="BM68" s="463"/>
    </row>
    <row r="69" ht="14.7" customHeight="1">
      <c r="A69" s="460"/>
      <c r="B69" s="461"/>
      <c r="C69" s="465">
        <f>C68*100/11</f>
        <v>0</v>
      </c>
      <c r="D69" s="465">
        <f>D68*100/11</f>
        <v>27.2727272727273</v>
      </c>
      <c r="E69" s="465">
        <f>E68*100/11</f>
        <v>72.72727272727271</v>
      </c>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73"/>
      <c r="BM69" s="463"/>
    </row>
    <row r="70" ht="14.7" customHeight="1">
      <c r="A70" s="460"/>
      <c r="B70" t="s" s="461">
        <v>292</v>
      </c>
      <c r="C70" s="482">
        <v>0</v>
      </c>
      <c r="D70" s="482">
        <v>4</v>
      </c>
      <c r="E70" s="482">
        <v>5</v>
      </c>
      <c r="F70" s="482"/>
      <c r="G70" s="482">
        <f>SUM(C70:E70)</f>
        <v>9</v>
      </c>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73"/>
      <c r="BM70" s="463"/>
    </row>
    <row r="71" ht="14.7" customHeight="1">
      <c r="A71" s="460"/>
      <c r="B71" s="461"/>
      <c r="C71" s="465">
        <f>C70*100/9</f>
        <v>0</v>
      </c>
      <c r="D71" s="465">
        <f>D70*100/9</f>
        <v>44.4444444444444</v>
      </c>
      <c r="E71" s="465">
        <f>E70*100/9</f>
        <v>55.5555555555556</v>
      </c>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482"/>
      <c r="BA71" s="482"/>
      <c r="BB71" s="482"/>
      <c r="BC71" s="482"/>
      <c r="BD71" s="482"/>
      <c r="BE71" s="482"/>
      <c r="BF71" s="482"/>
      <c r="BG71" s="482"/>
      <c r="BH71" s="482"/>
      <c r="BI71" s="482"/>
      <c r="BJ71" s="482"/>
      <c r="BK71" s="482"/>
      <c r="BL71" s="73"/>
      <c r="BM71" s="463"/>
    </row>
    <row r="72" ht="14.7" customHeight="1">
      <c r="A72" s="460"/>
      <c r="B72" t="s" s="461">
        <v>293</v>
      </c>
      <c r="C72" s="482">
        <v>0</v>
      </c>
      <c r="D72" s="482">
        <v>6</v>
      </c>
      <c r="E72" s="482">
        <v>1</v>
      </c>
      <c r="F72" s="482"/>
      <c r="G72" s="482">
        <f>SUM(C72:E72)</f>
        <v>7</v>
      </c>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2"/>
      <c r="AU72" s="482"/>
      <c r="AV72" s="482"/>
      <c r="AW72" s="482"/>
      <c r="AX72" s="482"/>
      <c r="AY72" s="482"/>
      <c r="AZ72" s="482"/>
      <c r="BA72" s="482"/>
      <c r="BB72" s="482"/>
      <c r="BC72" s="482"/>
      <c r="BD72" s="482"/>
      <c r="BE72" s="482"/>
      <c r="BF72" s="482"/>
      <c r="BG72" s="482"/>
      <c r="BH72" s="482"/>
      <c r="BI72" s="482"/>
      <c r="BJ72" s="482"/>
      <c r="BK72" s="482"/>
      <c r="BL72" s="73"/>
      <c r="BM72" s="463"/>
    </row>
    <row r="73" ht="14.7" customHeight="1">
      <c r="A73" s="460"/>
      <c r="B73" s="461"/>
      <c r="C73" s="465">
        <f>C72*100/7</f>
        <v>0</v>
      </c>
      <c r="D73" s="465">
        <f>D72*100/7</f>
        <v>85.71428571428569</v>
      </c>
      <c r="E73" s="465">
        <f>E72*100/7</f>
        <v>14.2857142857143</v>
      </c>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2"/>
      <c r="AP73" s="482"/>
      <c r="AQ73" s="482"/>
      <c r="AR73" s="482"/>
      <c r="AS73" s="482"/>
      <c r="AT73" s="482"/>
      <c r="AU73" s="482"/>
      <c r="AV73" s="482"/>
      <c r="AW73" s="482"/>
      <c r="AX73" s="482"/>
      <c r="AY73" s="482"/>
      <c r="AZ73" s="482"/>
      <c r="BA73" s="482"/>
      <c r="BB73" s="482"/>
      <c r="BC73" s="482"/>
      <c r="BD73" s="482"/>
      <c r="BE73" s="482"/>
      <c r="BF73" s="482"/>
      <c r="BG73" s="482"/>
      <c r="BH73" s="482"/>
      <c r="BI73" s="482"/>
      <c r="BJ73" s="482"/>
      <c r="BK73" s="482"/>
      <c r="BL73" s="73"/>
      <c r="BM73" s="463"/>
    </row>
    <row r="74" ht="14.7" customHeight="1">
      <c r="A74" s="460"/>
      <c r="B74" t="s" s="461">
        <v>294</v>
      </c>
      <c r="C74" s="482">
        <v>0</v>
      </c>
      <c r="D74" s="482">
        <v>4</v>
      </c>
      <c r="E74" s="482">
        <v>3</v>
      </c>
      <c r="F74" s="482"/>
      <c r="G74" s="482">
        <f>SUM(C74:E74)</f>
        <v>7</v>
      </c>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2"/>
      <c r="AY74" s="482"/>
      <c r="AZ74" s="482"/>
      <c r="BA74" s="482"/>
      <c r="BB74" s="482"/>
      <c r="BC74" s="482"/>
      <c r="BD74" s="482"/>
      <c r="BE74" s="482"/>
      <c r="BF74" s="482"/>
      <c r="BG74" s="482"/>
      <c r="BH74" s="482"/>
      <c r="BI74" s="482"/>
      <c r="BJ74" s="482"/>
      <c r="BK74" s="482"/>
      <c r="BL74" s="73"/>
      <c r="BM74" s="463"/>
    </row>
    <row r="75" ht="14.7" customHeight="1">
      <c r="A75" s="460"/>
      <c r="B75" s="461"/>
      <c r="C75" s="465">
        <f>C74*100/7</f>
        <v>0</v>
      </c>
      <c r="D75" s="465">
        <f>D74*100/7</f>
        <v>57.1428571428571</v>
      </c>
      <c r="E75" s="465">
        <f>E74*100/7</f>
        <v>42.8571428571429</v>
      </c>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73"/>
      <c r="BM75" s="463"/>
    </row>
    <row r="76" ht="14.7" customHeight="1">
      <c r="A76" s="460"/>
      <c r="B76" t="s" s="461">
        <v>295</v>
      </c>
      <c r="C76" s="482">
        <v>0</v>
      </c>
      <c r="D76" s="482">
        <v>4</v>
      </c>
      <c r="E76" s="482">
        <v>6</v>
      </c>
      <c r="F76" s="482"/>
      <c r="G76" s="482">
        <f>SUM(C76:E76)</f>
        <v>10</v>
      </c>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482"/>
      <c r="AF76" s="482"/>
      <c r="AG76" s="482"/>
      <c r="AH76" s="482"/>
      <c r="AI76" s="482"/>
      <c r="AJ76" s="482"/>
      <c r="AK76" s="482"/>
      <c r="AL76" s="482"/>
      <c r="AM76" s="482"/>
      <c r="AN76" s="482"/>
      <c r="AO76" s="482"/>
      <c r="AP76" s="482"/>
      <c r="AQ76" s="482"/>
      <c r="AR76" s="482"/>
      <c r="AS76" s="482"/>
      <c r="AT76" s="482"/>
      <c r="AU76" s="482"/>
      <c r="AV76" s="482"/>
      <c r="AW76" s="482"/>
      <c r="AX76" s="482"/>
      <c r="AY76" s="482"/>
      <c r="AZ76" s="482"/>
      <c r="BA76" s="482"/>
      <c r="BB76" s="482"/>
      <c r="BC76" s="482"/>
      <c r="BD76" s="482"/>
      <c r="BE76" s="482"/>
      <c r="BF76" s="482"/>
      <c r="BG76" s="482"/>
      <c r="BH76" s="482"/>
      <c r="BI76" s="482"/>
      <c r="BJ76" s="482"/>
      <c r="BK76" s="482"/>
      <c r="BL76" s="73"/>
      <c r="BM76" s="463"/>
    </row>
    <row r="77" ht="14.7" customHeight="1">
      <c r="A77" s="460"/>
      <c r="B77" s="461"/>
      <c r="C77" s="465">
        <f>C76*100/10</f>
        <v>0</v>
      </c>
      <c r="D77" s="465">
        <f>D76*100/10</f>
        <v>40</v>
      </c>
      <c r="E77" s="465">
        <f>E76*100/10</f>
        <v>60</v>
      </c>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2"/>
      <c r="AZ77" s="482"/>
      <c r="BA77" s="482"/>
      <c r="BB77" s="482"/>
      <c r="BC77" s="482"/>
      <c r="BD77" s="482"/>
      <c r="BE77" s="482"/>
      <c r="BF77" s="482"/>
      <c r="BG77" s="482"/>
      <c r="BH77" s="482"/>
      <c r="BI77" s="482"/>
      <c r="BJ77" s="482"/>
      <c r="BK77" s="482"/>
      <c r="BL77" s="73"/>
      <c r="BM77" s="463"/>
    </row>
    <row r="78" ht="14.7" customHeight="1">
      <c r="A78" s="460"/>
      <c r="B78" t="s" s="461">
        <v>296</v>
      </c>
      <c r="C78" s="482">
        <v>0</v>
      </c>
      <c r="D78" s="482">
        <v>1</v>
      </c>
      <c r="E78" s="482">
        <v>6</v>
      </c>
      <c r="F78" s="482"/>
      <c r="G78" s="482">
        <f>SUM(C78:E78)</f>
        <v>7</v>
      </c>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2"/>
      <c r="AZ78" s="482"/>
      <c r="BA78" s="482"/>
      <c r="BB78" s="482"/>
      <c r="BC78" s="482"/>
      <c r="BD78" s="482"/>
      <c r="BE78" s="482"/>
      <c r="BF78" s="482"/>
      <c r="BG78" s="482"/>
      <c r="BH78" s="482"/>
      <c r="BI78" s="482"/>
      <c r="BJ78" s="482"/>
      <c r="BK78" s="482"/>
      <c r="BL78" s="73"/>
      <c r="BM78" s="463"/>
    </row>
    <row r="79" ht="14.7" customHeight="1">
      <c r="A79" s="460"/>
      <c r="B79" s="461"/>
      <c r="C79" s="465">
        <f>C78*100/7</f>
        <v>0</v>
      </c>
      <c r="D79" s="465">
        <f>D78*100/7</f>
        <v>14.2857142857143</v>
      </c>
      <c r="E79" s="465">
        <f>E78*100/7</f>
        <v>85.71428571428569</v>
      </c>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2"/>
      <c r="AY79" s="482"/>
      <c r="AZ79" s="482"/>
      <c r="BA79" s="482"/>
      <c r="BB79" s="482"/>
      <c r="BC79" s="482"/>
      <c r="BD79" s="482"/>
      <c r="BE79" s="482"/>
      <c r="BF79" s="482"/>
      <c r="BG79" s="482"/>
      <c r="BH79" s="482"/>
      <c r="BI79" s="482"/>
      <c r="BJ79" s="482"/>
      <c r="BK79" s="482"/>
      <c r="BL79" s="73"/>
      <c r="BM79" s="463"/>
    </row>
    <row r="80" ht="14.7" customHeight="1">
      <c r="A80" s="460"/>
      <c r="B80" s="461"/>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2"/>
      <c r="AY80" s="482"/>
      <c r="AZ80" s="482"/>
      <c r="BA80" s="482"/>
      <c r="BB80" s="482"/>
      <c r="BC80" s="482"/>
      <c r="BD80" s="482"/>
      <c r="BE80" s="482"/>
      <c r="BF80" s="482"/>
      <c r="BG80" s="482"/>
      <c r="BH80" s="482"/>
      <c r="BI80" s="482"/>
      <c r="BJ80" s="482"/>
      <c r="BK80" s="482"/>
      <c r="BL80" s="73"/>
      <c r="BM80" s="463"/>
    </row>
    <row r="81" ht="14.7" customHeight="1">
      <c r="A81" s="460"/>
      <c r="B81" s="461"/>
      <c r="C81" s="48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2"/>
      <c r="BB81" s="482"/>
      <c r="BC81" s="482"/>
      <c r="BD81" s="482"/>
      <c r="BE81" s="482"/>
      <c r="BF81" s="482"/>
      <c r="BG81" s="482"/>
      <c r="BH81" s="482"/>
      <c r="BI81" s="482"/>
      <c r="BJ81" s="482"/>
      <c r="BK81" s="482"/>
      <c r="BL81" s="73"/>
      <c r="BM81" s="463"/>
    </row>
    <row r="82" ht="14.7" customHeight="1">
      <c r="A82" s="460"/>
      <c r="B82" s="461"/>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2"/>
      <c r="AY82" s="482"/>
      <c r="AZ82" s="482"/>
      <c r="BA82" s="482"/>
      <c r="BB82" s="482"/>
      <c r="BC82" s="482"/>
      <c r="BD82" s="482"/>
      <c r="BE82" s="482"/>
      <c r="BF82" s="482"/>
      <c r="BG82" s="482"/>
      <c r="BH82" s="482"/>
      <c r="BI82" s="482"/>
      <c r="BJ82" s="482"/>
      <c r="BK82" s="482"/>
      <c r="BL82" s="73"/>
      <c r="BM82" s="463"/>
    </row>
    <row r="83" ht="14.7" customHeight="1">
      <c r="A83" s="460"/>
      <c r="B83" s="461"/>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2"/>
      <c r="AY83" s="482"/>
      <c r="AZ83" s="482"/>
      <c r="BA83" s="482"/>
      <c r="BB83" s="482"/>
      <c r="BC83" s="482"/>
      <c r="BD83" s="482"/>
      <c r="BE83" s="482"/>
      <c r="BF83" s="482"/>
      <c r="BG83" s="482"/>
      <c r="BH83" s="482"/>
      <c r="BI83" s="482"/>
      <c r="BJ83" s="482"/>
      <c r="BK83" s="482"/>
      <c r="BL83" s="73"/>
      <c r="BM83" s="463"/>
    </row>
  </sheetData>
  <mergeCells count="21">
    <mergeCell ref="A3:B3"/>
    <mergeCell ref="A5:B5"/>
    <mergeCell ref="A4:B4"/>
    <mergeCell ref="A8:B9"/>
    <mergeCell ref="A2:B2"/>
    <mergeCell ref="A6:BL6"/>
    <mergeCell ref="A10:A14"/>
    <mergeCell ref="A15:A18"/>
    <mergeCell ref="A19:A22"/>
    <mergeCell ref="A23:A26"/>
    <mergeCell ref="A27:A30"/>
    <mergeCell ref="A31:A34"/>
    <mergeCell ref="A41:A42"/>
    <mergeCell ref="A43:A44"/>
    <mergeCell ref="A45:A46"/>
    <mergeCell ref="A47:A48"/>
    <mergeCell ref="A49:A50"/>
    <mergeCell ref="A51:A52"/>
    <mergeCell ref="A39:A40"/>
    <mergeCell ref="A58:B59"/>
    <mergeCell ref="A56:BL56"/>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AD77"/>
  <sheetViews>
    <sheetView workbookViewId="0" showGridLines="0" defaultGridColor="1"/>
  </sheetViews>
  <sheetFormatPr defaultColWidth="16.3333" defaultRowHeight="13.9" customHeight="1" outlineLevelRow="0" outlineLevelCol="0"/>
  <cols>
    <col min="1" max="1" width="19.1719" style="483" customWidth="1"/>
    <col min="2" max="2" width="55.3516" style="483" customWidth="1"/>
    <col min="3" max="3" width="11.5" style="483" customWidth="1"/>
    <col min="4" max="29" width="10" style="483" customWidth="1"/>
    <col min="30" max="30" width="16.8516" style="483" customWidth="1"/>
    <col min="31" max="16384" width="16.3516" style="483" customWidth="1"/>
  </cols>
  <sheetData>
    <row r="1" ht="27.4" customHeight="1">
      <c r="A1" t="s" s="484">
        <v>297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71"/>
    </row>
    <row r="2" ht="13.55" customHeight="1">
      <c r="A2" t="s" s="302">
        <v>108</v>
      </c>
      <c r="B2" s="104"/>
      <c r="C2" s="71"/>
      <c r="D2" s="93"/>
      <c r="E2" s="93"/>
      <c r="F2" s="93"/>
      <c r="G2" s="45"/>
      <c r="H2" s="45"/>
      <c r="I2" s="45"/>
      <c r="J2" s="45"/>
      <c r="K2" s="45"/>
      <c r="L2" s="45"/>
      <c r="M2" s="45"/>
      <c r="N2" s="45"/>
      <c r="O2" s="45"/>
      <c r="P2" s="45"/>
      <c r="Q2" s="45"/>
      <c r="R2" s="45"/>
      <c r="S2" s="45"/>
      <c r="T2" s="45"/>
      <c r="U2" s="45"/>
      <c r="V2" s="45"/>
      <c r="W2" s="45"/>
      <c r="X2" s="45"/>
      <c r="Y2" s="45"/>
      <c r="Z2" s="45"/>
      <c r="AA2" s="45"/>
      <c r="AB2" s="45"/>
      <c r="AC2" s="45"/>
      <c r="AD2" s="485"/>
    </row>
    <row r="3" ht="13.55" customHeight="1">
      <c r="A3" t="s" s="304">
        <v>205</v>
      </c>
      <c r="B3" s="305"/>
      <c r="C3" s="71"/>
      <c r="D3" s="45"/>
      <c r="E3" s="45"/>
      <c r="F3" s="45"/>
      <c r="G3" s="45"/>
      <c r="H3" s="45"/>
      <c r="I3" s="45"/>
      <c r="J3" s="45"/>
      <c r="K3" s="45"/>
      <c r="L3" s="45"/>
      <c r="M3" s="45"/>
      <c r="N3" s="45"/>
      <c r="O3" s="45"/>
      <c r="P3" s="45"/>
      <c r="Q3" s="45"/>
      <c r="R3" s="45"/>
      <c r="S3" s="45"/>
      <c r="T3" s="45"/>
      <c r="U3" s="45"/>
      <c r="V3" s="45"/>
      <c r="W3" s="45"/>
      <c r="X3" s="45"/>
      <c r="Y3" s="45"/>
      <c r="Z3" s="45"/>
      <c r="AA3" s="45"/>
      <c r="AB3" s="45"/>
      <c r="AC3" s="45"/>
      <c r="AD3" s="485"/>
    </row>
    <row r="4" ht="13.55" customHeight="1">
      <c r="A4" t="s" s="96">
        <v>35</v>
      </c>
      <c r="B4" s="306"/>
      <c r="C4" s="71"/>
      <c r="D4" s="97"/>
      <c r="E4" s="97"/>
      <c r="F4" s="97"/>
      <c r="G4" s="97"/>
      <c r="H4" s="97"/>
      <c r="I4" s="97"/>
      <c r="J4" s="97"/>
      <c r="K4" s="97"/>
      <c r="L4" s="97"/>
      <c r="M4" s="97"/>
      <c r="N4" s="97"/>
      <c r="O4" s="97"/>
      <c r="P4" s="97"/>
      <c r="Q4" s="97"/>
      <c r="R4" s="97"/>
      <c r="S4" s="97"/>
      <c r="T4" s="97"/>
      <c r="U4" s="97"/>
      <c r="V4" s="97"/>
      <c r="W4" s="97"/>
      <c r="X4" s="97"/>
      <c r="Y4" s="97"/>
      <c r="Z4" s="97"/>
      <c r="AA4" s="97"/>
      <c r="AB4" s="97"/>
      <c r="AC4" s="97"/>
      <c r="AD4" s="486"/>
    </row>
    <row r="5" ht="52.55" customHeight="1">
      <c r="A5" t="s" s="101">
        <v>36</v>
      </c>
      <c r="B5" s="306"/>
      <c r="C5" s="71"/>
      <c r="D5" s="307"/>
      <c r="E5" s="307"/>
      <c r="F5" s="307"/>
      <c r="G5" s="307"/>
      <c r="H5" s="307"/>
      <c r="I5" s="307"/>
      <c r="J5" s="307"/>
      <c r="K5" s="307"/>
      <c r="L5" s="307"/>
      <c r="M5" s="307"/>
      <c r="N5" s="307"/>
      <c r="O5" s="307"/>
      <c r="P5" s="307"/>
      <c r="Q5" s="307"/>
      <c r="R5" s="307"/>
      <c r="S5" s="307"/>
      <c r="T5" s="307"/>
      <c r="U5" s="487"/>
      <c r="V5" s="307"/>
      <c r="W5" s="307"/>
      <c r="X5" s="307"/>
      <c r="Y5" s="307"/>
      <c r="Z5" s="307"/>
      <c r="AA5" s="307"/>
      <c r="AB5" s="307"/>
      <c r="AC5" s="97"/>
      <c r="AD5" s="486"/>
    </row>
    <row r="6" ht="22.55" customHeight="1">
      <c r="A6" t="s" s="126">
        <v>121</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71"/>
    </row>
    <row r="7" ht="16.1" customHeight="1">
      <c r="A7" t="s" s="109">
        <v>113</v>
      </c>
      <c r="B7" s="414"/>
      <c r="C7" s="54"/>
      <c r="D7" t="s" s="206">
        <v>86</v>
      </c>
      <c r="E7" s="104"/>
      <c r="F7" s="104"/>
      <c r="G7" s="71"/>
      <c r="H7" t="s" s="206">
        <v>87</v>
      </c>
      <c r="I7" s="104"/>
      <c r="J7" s="71"/>
      <c r="K7" t="s" s="206">
        <v>88</v>
      </c>
      <c r="L7" s="104"/>
      <c r="M7" s="71"/>
      <c r="N7" t="s" s="206">
        <v>89</v>
      </c>
      <c r="O7" s="104"/>
      <c r="P7" s="71"/>
      <c r="Q7" t="s" s="206">
        <v>90</v>
      </c>
      <c r="R7" s="104"/>
      <c r="S7" s="71"/>
      <c r="T7" t="s" s="206">
        <v>91</v>
      </c>
      <c r="U7" s="104"/>
      <c r="V7" s="104"/>
      <c r="W7" s="104"/>
      <c r="X7" s="71"/>
      <c r="Y7" t="s" s="206">
        <v>92</v>
      </c>
      <c r="Z7" s="104"/>
      <c r="AA7" s="104"/>
      <c r="AB7" s="104"/>
      <c r="AC7" s="488"/>
      <c r="AD7" t="s" s="489">
        <v>115</v>
      </c>
    </row>
    <row r="8" ht="52.55" customHeight="1">
      <c r="A8" s="121"/>
      <c r="B8" s="415"/>
      <c r="C8" t="s" s="490">
        <v>298</v>
      </c>
      <c r="D8" t="s" s="282">
        <v>229</v>
      </c>
      <c r="E8" t="s" s="282">
        <v>248</v>
      </c>
      <c r="F8" t="s" s="282">
        <v>235</v>
      </c>
      <c r="G8" t="s" s="490">
        <v>200</v>
      </c>
      <c r="H8" t="s" s="282">
        <v>254</v>
      </c>
      <c r="I8" t="s" s="282">
        <v>276</v>
      </c>
      <c r="J8" t="s" s="490">
        <v>200</v>
      </c>
      <c r="K8" t="s" s="282">
        <v>253</v>
      </c>
      <c r="L8" t="s" s="416">
        <v>255</v>
      </c>
      <c r="M8" t="s" s="490">
        <v>200</v>
      </c>
      <c r="N8" t="s" s="73">
        <v>244</v>
      </c>
      <c r="O8" t="s" s="491">
        <v>256</v>
      </c>
      <c r="P8" t="s" s="490">
        <v>200</v>
      </c>
      <c r="Q8" t="s" s="73">
        <v>222</v>
      </c>
      <c r="R8" t="s" s="491">
        <v>238</v>
      </c>
      <c r="S8" t="s" s="490">
        <v>200</v>
      </c>
      <c r="T8" t="s" s="73">
        <v>241</v>
      </c>
      <c r="U8" t="s" s="491">
        <v>299</v>
      </c>
      <c r="V8" t="s" s="73">
        <v>249</v>
      </c>
      <c r="W8" t="s" s="491">
        <v>264</v>
      </c>
      <c r="X8" t="s" s="490">
        <v>200</v>
      </c>
      <c r="Y8" t="s" s="282">
        <v>242</v>
      </c>
      <c r="Z8" t="s" s="416">
        <v>300</v>
      </c>
      <c r="AA8" t="s" s="416">
        <v>301</v>
      </c>
      <c r="AB8" t="s" s="282">
        <v>260</v>
      </c>
      <c r="AC8" t="s" s="490">
        <v>200</v>
      </c>
      <c r="AD8" s="190"/>
    </row>
    <row r="9" ht="13.75" customHeight="1">
      <c r="A9" t="s" s="138">
        <v>124</v>
      </c>
      <c r="B9" t="s" s="417">
        <v>125</v>
      </c>
      <c r="C9" s="492">
        <f>MEDIAN(D9:F9,H9:I9,K9:L9,N9:O9,Q9:R9,T9:W9,Y9:AB9)</f>
        <v>4</v>
      </c>
      <c r="D9" s="418">
        <v>3</v>
      </c>
      <c r="E9" s="418">
        <v>2</v>
      </c>
      <c r="F9" s="418">
        <v>2</v>
      </c>
      <c r="G9" s="492">
        <f>MEDIAN(D9:F9)</f>
        <v>2</v>
      </c>
      <c r="H9" s="418">
        <v>4</v>
      </c>
      <c r="I9" s="418">
        <v>4</v>
      </c>
      <c r="J9" s="492">
        <f>MEDIAN(H9:I9)</f>
        <v>4</v>
      </c>
      <c r="K9" s="419">
        <v>3</v>
      </c>
      <c r="L9" s="420">
        <v>4</v>
      </c>
      <c r="M9" s="493">
        <f>MEDIAN(K9:L9)</f>
        <v>3.5</v>
      </c>
      <c r="N9" s="419">
        <v>4</v>
      </c>
      <c r="O9" s="420">
        <v>3</v>
      </c>
      <c r="P9" s="493">
        <f>MEDIAN(N9:O9)</f>
        <v>3.5</v>
      </c>
      <c r="Q9" s="419">
        <v>4</v>
      </c>
      <c r="R9" s="420">
        <v>4</v>
      </c>
      <c r="S9" s="493">
        <f>MEDIAN(Q9:R9)</f>
        <v>4</v>
      </c>
      <c r="T9" s="419">
        <v>4</v>
      </c>
      <c r="U9" s="420">
        <v>4</v>
      </c>
      <c r="V9" s="494">
        <v>4</v>
      </c>
      <c r="W9" s="420">
        <v>4</v>
      </c>
      <c r="X9" s="493">
        <f>MEDIAN(T9:W9)</f>
        <v>4</v>
      </c>
      <c r="Y9" s="419">
        <v>4</v>
      </c>
      <c r="Z9" s="420">
        <v>3</v>
      </c>
      <c r="AA9" s="420">
        <v>3</v>
      </c>
      <c r="AB9" s="421">
        <v>3</v>
      </c>
      <c r="AC9" s="492">
        <f>MEDIAN(Y9:AB9)</f>
        <v>3</v>
      </c>
      <c r="AD9" s="495">
        <f>SUM(D9:F9,H9:I9,K9:L9,N9:O9,Q9:R9,T9:W9,Y9:AB9)</f>
        <v>66</v>
      </c>
    </row>
    <row r="10" ht="26.55" customHeight="1">
      <c r="A10" s="152"/>
      <c r="B10" t="s" s="417">
        <v>126</v>
      </c>
      <c r="C10" s="492">
        <f>MEDIAN(D10:F10,H10:I10,K10:L10,N10:O10,Q10:R10,T10:W10,Y10:AB10)</f>
        <v>3</v>
      </c>
      <c r="D10" s="418">
        <v>2</v>
      </c>
      <c r="E10" s="418">
        <v>2</v>
      </c>
      <c r="F10" s="418">
        <v>2</v>
      </c>
      <c r="G10" s="492">
        <f>MEDIAN(D10:F10)</f>
        <v>2</v>
      </c>
      <c r="H10" s="418">
        <v>4</v>
      </c>
      <c r="I10" s="418">
        <v>4</v>
      </c>
      <c r="J10" s="492">
        <f>MEDIAN(H10:I10)</f>
        <v>4</v>
      </c>
      <c r="K10" s="419">
        <v>2</v>
      </c>
      <c r="L10" s="420">
        <v>4</v>
      </c>
      <c r="M10" s="493">
        <f>MEDIAN(K10:L10)</f>
        <v>3</v>
      </c>
      <c r="N10" s="419">
        <v>3</v>
      </c>
      <c r="O10" s="420">
        <v>3</v>
      </c>
      <c r="P10" s="493">
        <f>MEDIAN(N10:O10)</f>
        <v>3</v>
      </c>
      <c r="Q10" s="419">
        <v>3</v>
      </c>
      <c r="R10" s="420">
        <v>3</v>
      </c>
      <c r="S10" s="493">
        <f>MEDIAN(Q10:R10)</f>
        <v>3</v>
      </c>
      <c r="T10" s="419">
        <v>3</v>
      </c>
      <c r="U10" s="420">
        <v>4</v>
      </c>
      <c r="V10" s="494">
        <v>3</v>
      </c>
      <c r="W10" s="420">
        <v>2</v>
      </c>
      <c r="X10" s="493">
        <f>MEDIAN(T10:W10)</f>
        <v>3</v>
      </c>
      <c r="Y10" s="419">
        <v>4</v>
      </c>
      <c r="Z10" s="420">
        <v>3</v>
      </c>
      <c r="AA10" s="420">
        <v>4</v>
      </c>
      <c r="AB10" s="421">
        <v>2</v>
      </c>
      <c r="AC10" s="492">
        <f>MEDIAN(Y10:AB10)</f>
        <v>3.5</v>
      </c>
      <c r="AD10" s="495">
        <f>SUM(D10:F10,H10:I10,K10:L10,N10:O10,Q10:R10,T10:W10,Y10:AB10)</f>
        <v>57</v>
      </c>
    </row>
    <row r="11" ht="26.55" customHeight="1">
      <c r="A11" s="152"/>
      <c r="B11" t="s" s="417">
        <v>127</v>
      </c>
      <c r="C11" s="492">
        <f>MEDIAN(D11:F11,H11:I11,K11:L11,N11:O11,Q11:R11,T11:W11,Y11:AB11)</f>
        <v>3</v>
      </c>
      <c r="D11" s="418">
        <v>2</v>
      </c>
      <c r="E11" s="418">
        <v>2</v>
      </c>
      <c r="F11" s="418">
        <v>2</v>
      </c>
      <c r="G11" s="492">
        <f>MEDIAN(D11:F11)</f>
        <v>2</v>
      </c>
      <c r="H11" s="418">
        <v>4</v>
      </c>
      <c r="I11" s="418">
        <v>3</v>
      </c>
      <c r="J11" s="492">
        <f>MEDIAN(H11:I11)</f>
        <v>3.5</v>
      </c>
      <c r="K11" s="419">
        <v>4</v>
      </c>
      <c r="L11" s="420">
        <v>4</v>
      </c>
      <c r="M11" s="493">
        <f>MEDIAN(K11:L11)</f>
        <v>4</v>
      </c>
      <c r="N11" s="419">
        <v>3</v>
      </c>
      <c r="O11" s="420">
        <v>3</v>
      </c>
      <c r="P11" s="493">
        <f>MEDIAN(N11:O11)</f>
        <v>3</v>
      </c>
      <c r="Q11" s="419">
        <v>3</v>
      </c>
      <c r="R11" s="420">
        <v>4</v>
      </c>
      <c r="S11" s="493">
        <f>MEDIAN(Q11:R11)</f>
        <v>3.5</v>
      </c>
      <c r="T11" s="419">
        <v>4</v>
      </c>
      <c r="U11" s="420">
        <v>4</v>
      </c>
      <c r="V11" s="494">
        <v>4</v>
      </c>
      <c r="W11" s="420">
        <v>4</v>
      </c>
      <c r="X11" s="493">
        <f>MEDIAN(T11:W11)</f>
        <v>4</v>
      </c>
      <c r="Y11" s="419">
        <v>2</v>
      </c>
      <c r="Z11" s="420">
        <v>4</v>
      </c>
      <c r="AA11" s="420">
        <v>3</v>
      </c>
      <c r="AB11" s="421">
        <v>3</v>
      </c>
      <c r="AC11" s="492">
        <f>MEDIAN(Y11:AB11)</f>
        <v>3</v>
      </c>
      <c r="AD11" s="495">
        <f>SUM(D11:F11,H11:I11,K11:L11,N11:O11,Q11:R11,T11:W11,Y11:AB11)</f>
        <v>62</v>
      </c>
    </row>
    <row r="12" ht="26.55" customHeight="1">
      <c r="A12" s="156"/>
      <c r="B12" t="s" s="417">
        <v>128</v>
      </c>
      <c r="C12" s="492">
        <f>MEDIAN(D12:F12,H12:I12,K12:L12,N12:O12,Q12:R12,T12:W12,Y12:AB12)</f>
        <v>3</v>
      </c>
      <c r="D12" s="418">
        <v>3</v>
      </c>
      <c r="E12" s="418">
        <v>1</v>
      </c>
      <c r="F12" s="418">
        <v>2</v>
      </c>
      <c r="G12" s="492">
        <f>MEDIAN(D12:F12)</f>
        <v>2</v>
      </c>
      <c r="H12" s="418">
        <v>4</v>
      </c>
      <c r="I12" s="418">
        <v>3</v>
      </c>
      <c r="J12" s="492">
        <f>MEDIAN(H12:I12)</f>
        <v>3.5</v>
      </c>
      <c r="K12" s="419">
        <v>3</v>
      </c>
      <c r="L12" s="420">
        <v>3</v>
      </c>
      <c r="M12" s="493">
        <f>MEDIAN(K12:L12)</f>
        <v>3</v>
      </c>
      <c r="N12" s="419">
        <v>4</v>
      </c>
      <c r="O12" s="420">
        <v>3</v>
      </c>
      <c r="P12" s="493">
        <f>MEDIAN(N12:O12)</f>
        <v>3.5</v>
      </c>
      <c r="Q12" s="419">
        <v>3</v>
      </c>
      <c r="R12" s="420">
        <v>3</v>
      </c>
      <c r="S12" s="493">
        <f>MEDIAN(Q12:R12)</f>
        <v>3</v>
      </c>
      <c r="T12" s="419">
        <v>3</v>
      </c>
      <c r="U12" s="420">
        <v>3</v>
      </c>
      <c r="V12" s="494">
        <v>4</v>
      </c>
      <c r="W12" s="420">
        <v>4</v>
      </c>
      <c r="X12" s="493">
        <f>MEDIAN(T12:W12)</f>
        <v>3.5</v>
      </c>
      <c r="Y12" s="419">
        <v>2</v>
      </c>
      <c r="Z12" s="420">
        <v>2</v>
      </c>
      <c r="AA12" s="420">
        <v>1</v>
      </c>
      <c r="AB12" s="421">
        <v>2</v>
      </c>
      <c r="AC12" s="492">
        <f>MEDIAN(Y12:AB12)</f>
        <v>2</v>
      </c>
      <c r="AD12" s="495">
        <f>SUM(D12:F12,H12:I12,K12:L12,N12:O12,Q12:R12,T12:W12,Y12:AB12)</f>
        <v>53</v>
      </c>
    </row>
    <row r="13" ht="39.55" customHeight="1">
      <c r="A13" t="s" s="160">
        <v>129</v>
      </c>
      <c r="B13" t="s" s="427">
        <v>130</v>
      </c>
      <c r="C13" s="492">
        <f>MEDIAN(D13:F13,H13:I13,K13:L13,N13:O13,Q13:R13,T13:W13,Y13:AB13)</f>
        <v>3</v>
      </c>
      <c r="D13" s="428">
        <v>4</v>
      </c>
      <c r="E13" s="428">
        <v>2</v>
      </c>
      <c r="F13" s="428">
        <v>1</v>
      </c>
      <c r="G13" s="492">
        <f>MEDIAN(D13:F13)</f>
        <v>2</v>
      </c>
      <c r="H13" s="496">
        <v>3</v>
      </c>
      <c r="I13" s="428">
        <v>3</v>
      </c>
      <c r="J13" s="492">
        <f>MEDIAN(H13:I13)</f>
        <v>3</v>
      </c>
      <c r="K13" s="429">
        <v>3</v>
      </c>
      <c r="L13" s="430">
        <v>2</v>
      </c>
      <c r="M13" s="493">
        <f>MEDIAN(K13:L13)</f>
        <v>2.5</v>
      </c>
      <c r="N13" s="429">
        <v>3</v>
      </c>
      <c r="O13" s="430">
        <v>3</v>
      </c>
      <c r="P13" s="493">
        <f>MEDIAN(N13:O13)</f>
        <v>3</v>
      </c>
      <c r="Q13" s="429">
        <v>1</v>
      </c>
      <c r="R13" s="430">
        <v>1</v>
      </c>
      <c r="S13" s="493">
        <f>MEDIAN(Q13:R13)</f>
        <v>1</v>
      </c>
      <c r="T13" s="429">
        <v>3</v>
      </c>
      <c r="U13" s="430">
        <v>4</v>
      </c>
      <c r="V13" s="497">
        <v>4</v>
      </c>
      <c r="W13" s="430">
        <v>4</v>
      </c>
      <c r="X13" s="493">
        <f>MEDIAN(T13:W13)</f>
        <v>4</v>
      </c>
      <c r="Y13" s="429">
        <v>2</v>
      </c>
      <c r="Z13" s="430">
        <v>2</v>
      </c>
      <c r="AA13" s="430">
        <v>1</v>
      </c>
      <c r="AB13" s="498">
        <v>2</v>
      </c>
      <c r="AC13" s="492">
        <f>MEDIAN(Y13:AB13)</f>
        <v>2</v>
      </c>
      <c r="AD13" s="495">
        <f>SUM(D13:F13,H13:I13,K13:L13,N13:O13,Q13:R13,T13:W13,Y13:AB13)</f>
        <v>48</v>
      </c>
    </row>
    <row r="14" ht="13.75" customHeight="1">
      <c r="A14" s="152"/>
      <c r="B14" t="s" s="427">
        <v>131</v>
      </c>
      <c r="C14" s="492">
        <f>MEDIAN(D14:F14,H14:I14,K14:L14,N14:O14,Q14:R14,T14:W14,Y14:AB14)</f>
        <v>2</v>
      </c>
      <c r="D14" s="428">
        <v>2</v>
      </c>
      <c r="E14" s="428">
        <v>1</v>
      </c>
      <c r="F14" s="428">
        <v>1</v>
      </c>
      <c r="G14" s="492">
        <f>MEDIAN(D14:F14)</f>
        <v>1</v>
      </c>
      <c r="H14" s="428">
        <v>2</v>
      </c>
      <c r="I14" s="428">
        <v>3</v>
      </c>
      <c r="J14" s="492">
        <f>MEDIAN(H14:I14)</f>
        <v>2.5</v>
      </c>
      <c r="K14" s="429">
        <v>1</v>
      </c>
      <c r="L14" s="430">
        <v>2</v>
      </c>
      <c r="M14" s="493">
        <f>MEDIAN(K14:L14)</f>
        <v>1.5</v>
      </c>
      <c r="N14" s="429">
        <v>2</v>
      </c>
      <c r="O14" s="430">
        <v>2</v>
      </c>
      <c r="P14" s="493">
        <f>MEDIAN(N14:O14)</f>
        <v>2</v>
      </c>
      <c r="Q14" s="429">
        <v>1</v>
      </c>
      <c r="R14" s="430">
        <v>1</v>
      </c>
      <c r="S14" s="493">
        <f>MEDIAN(Q14:R14)</f>
        <v>1</v>
      </c>
      <c r="T14" s="429">
        <v>3</v>
      </c>
      <c r="U14" s="430">
        <v>2</v>
      </c>
      <c r="V14" s="497">
        <v>4</v>
      </c>
      <c r="W14" s="430">
        <v>3</v>
      </c>
      <c r="X14" s="493">
        <f>MEDIAN(T14:W14)</f>
        <v>3</v>
      </c>
      <c r="Y14" s="429">
        <v>2</v>
      </c>
      <c r="Z14" s="430">
        <v>2</v>
      </c>
      <c r="AA14" s="430">
        <v>1</v>
      </c>
      <c r="AB14" s="431">
        <v>1</v>
      </c>
      <c r="AC14" s="492">
        <f>MEDIAN(Y14:AB14)</f>
        <v>1.5</v>
      </c>
      <c r="AD14" s="495">
        <f>SUM(D14:F14,H14:I14,K14:L14,N14:O14,Q14:R14,T14:W14,Y14:AB14)</f>
        <v>36</v>
      </c>
    </row>
    <row r="15" ht="26.55" customHeight="1">
      <c r="A15" s="156"/>
      <c r="B15" t="s" s="427">
        <v>132</v>
      </c>
      <c r="C15" s="492">
        <f>MEDIAN(D15:F15,H15:I15,K15:L15,N15:O15,Q15:R15,T15:W15,Y15:AB15)</f>
        <v>3</v>
      </c>
      <c r="D15" s="428">
        <v>3</v>
      </c>
      <c r="E15" s="428">
        <v>2</v>
      </c>
      <c r="F15" s="428">
        <v>1</v>
      </c>
      <c r="G15" s="492">
        <f>MEDIAN(D15:F15)</f>
        <v>2</v>
      </c>
      <c r="H15" s="428">
        <v>3</v>
      </c>
      <c r="I15" s="428">
        <v>3</v>
      </c>
      <c r="J15" s="492">
        <f>MEDIAN(H15:I15)</f>
        <v>3</v>
      </c>
      <c r="K15" s="429">
        <v>4</v>
      </c>
      <c r="L15" s="430">
        <v>3</v>
      </c>
      <c r="M15" s="493">
        <f>MEDIAN(K15:L15)</f>
        <v>3.5</v>
      </c>
      <c r="N15" s="429">
        <v>1</v>
      </c>
      <c r="O15" s="430">
        <v>3</v>
      </c>
      <c r="P15" s="493">
        <f>MEDIAN(N15:O15)</f>
        <v>2</v>
      </c>
      <c r="Q15" s="429">
        <v>2</v>
      </c>
      <c r="R15" s="430">
        <v>2</v>
      </c>
      <c r="S15" s="493">
        <f>MEDIAN(Q15:R15)</f>
        <v>2</v>
      </c>
      <c r="T15" s="429">
        <v>4</v>
      </c>
      <c r="U15" s="430">
        <v>4</v>
      </c>
      <c r="V15" s="497">
        <v>4</v>
      </c>
      <c r="W15" s="430">
        <v>3</v>
      </c>
      <c r="X15" s="493">
        <f>MEDIAN(T15:W15)</f>
        <v>4</v>
      </c>
      <c r="Y15" s="429">
        <v>4</v>
      </c>
      <c r="Z15" s="430">
        <v>1</v>
      </c>
      <c r="AA15" s="430">
        <v>1</v>
      </c>
      <c r="AB15" s="431">
        <v>2</v>
      </c>
      <c r="AC15" s="492">
        <f>MEDIAN(Y15:AB15)</f>
        <v>1.5</v>
      </c>
      <c r="AD15" s="495">
        <f>SUM(D15:F15,H15:I15,K15:L15,N15:O15,Q15:R15,T15:W15,Y15:AB15)</f>
        <v>50</v>
      </c>
    </row>
    <row r="16" ht="13.75" customHeight="1">
      <c r="A16" t="s" s="174">
        <v>134</v>
      </c>
      <c r="B16" t="s" s="433">
        <v>135</v>
      </c>
      <c r="C16" s="492">
        <f>MEDIAN(D16:F16,H16:I16,K16:L16,N16:O16,Q16:R16,T16:W16,Y16:AB16)</f>
        <v>3</v>
      </c>
      <c r="D16" s="435">
        <v>2</v>
      </c>
      <c r="E16" s="435">
        <v>1</v>
      </c>
      <c r="F16" s="435">
        <v>2</v>
      </c>
      <c r="G16" s="492">
        <f>MEDIAN(D16:F16)</f>
        <v>2</v>
      </c>
      <c r="H16" s="435">
        <v>3</v>
      </c>
      <c r="I16" s="435">
        <v>3</v>
      </c>
      <c r="J16" s="492">
        <f>MEDIAN(H16:I16)</f>
        <v>3</v>
      </c>
      <c r="K16" s="436">
        <v>2</v>
      </c>
      <c r="L16" s="437">
        <v>1</v>
      </c>
      <c r="M16" s="493">
        <f>MEDIAN(K16:L16)</f>
        <v>1.5</v>
      </c>
      <c r="N16" s="436">
        <v>2</v>
      </c>
      <c r="O16" s="437">
        <v>1</v>
      </c>
      <c r="P16" s="493">
        <f>MEDIAN(N16:O16)</f>
        <v>1.5</v>
      </c>
      <c r="Q16" s="436">
        <v>3</v>
      </c>
      <c r="R16" s="437">
        <v>3</v>
      </c>
      <c r="S16" s="493">
        <f>MEDIAN(Q16:R16)</f>
        <v>3</v>
      </c>
      <c r="T16" s="436">
        <v>2</v>
      </c>
      <c r="U16" s="437">
        <v>4</v>
      </c>
      <c r="V16" s="499">
        <v>4</v>
      </c>
      <c r="W16" s="437">
        <v>4</v>
      </c>
      <c r="X16" s="493">
        <f>MEDIAN(T16:W16)</f>
        <v>4</v>
      </c>
      <c r="Y16" s="436">
        <v>3</v>
      </c>
      <c r="Z16" s="437">
        <v>3</v>
      </c>
      <c r="AA16" s="437">
        <v>1</v>
      </c>
      <c r="AB16" s="438">
        <v>3</v>
      </c>
      <c r="AC16" s="492">
        <f>MEDIAN(Y16:AB16)</f>
        <v>3</v>
      </c>
      <c r="AD16" s="495">
        <f>SUM(D16:F16,H16:I16,K16:L16,N16:O16,Q16:R16,T16:W16,Y16:AB16)</f>
        <v>47</v>
      </c>
    </row>
    <row r="17" ht="26.55" customHeight="1">
      <c r="A17" s="152"/>
      <c r="B17" t="s" s="433">
        <v>136</v>
      </c>
      <c r="C17" s="492">
        <f>MEDIAN(D17:F17,H17:I17,K17:L17,N17:O17,Q17:R17,T17:W17,Y17:AB17)</f>
        <v>2</v>
      </c>
      <c r="D17" s="500">
        <v>2</v>
      </c>
      <c r="E17" s="435">
        <v>1</v>
      </c>
      <c r="F17" s="435">
        <v>2</v>
      </c>
      <c r="G17" s="492">
        <f>MEDIAN(D17:F17)</f>
        <v>2</v>
      </c>
      <c r="H17" s="435">
        <v>2</v>
      </c>
      <c r="I17" t="s" s="434">
        <v>302</v>
      </c>
      <c r="J17" s="492">
        <f>MEDIAN(H17:I17)</f>
        <v>2</v>
      </c>
      <c r="K17" s="436">
        <v>2</v>
      </c>
      <c r="L17" s="437">
        <v>2</v>
      </c>
      <c r="M17" s="493">
        <f>MEDIAN(K17:L17)</f>
        <v>2</v>
      </c>
      <c r="N17" s="436">
        <v>0</v>
      </c>
      <c r="O17" s="437">
        <v>2</v>
      </c>
      <c r="P17" s="493">
        <f>MEDIAN(N17:O17)</f>
        <v>1</v>
      </c>
      <c r="Q17" s="436">
        <v>1</v>
      </c>
      <c r="R17" s="437">
        <v>2</v>
      </c>
      <c r="S17" s="493">
        <f>MEDIAN(Q17:R17)</f>
        <v>1.5</v>
      </c>
      <c r="T17" s="436">
        <v>2</v>
      </c>
      <c r="U17" s="437">
        <v>3</v>
      </c>
      <c r="V17" s="499">
        <v>3</v>
      </c>
      <c r="W17" s="437">
        <v>2</v>
      </c>
      <c r="X17" s="493">
        <f>MEDIAN(T17:W17)</f>
        <v>2.5</v>
      </c>
      <c r="Y17" s="436">
        <v>1</v>
      </c>
      <c r="Z17" s="437">
        <v>0</v>
      </c>
      <c r="AA17" s="437">
        <v>1</v>
      </c>
      <c r="AB17" s="438">
        <v>1</v>
      </c>
      <c r="AC17" s="492">
        <f>MEDIAN(Y17:AB17)</f>
        <v>1</v>
      </c>
      <c r="AD17" s="495">
        <f>SUM(D17:F17,H17:I17,K17:L17,N17:O17,Q17:R17,T17:W17,Y17:AB17)</f>
        <v>29</v>
      </c>
    </row>
    <row r="18" ht="26.55" customHeight="1">
      <c r="A18" s="156"/>
      <c r="B18" t="s" s="433">
        <v>137</v>
      </c>
      <c r="C18" s="492">
        <f>MEDIAN(D18:F18,H18:I18,K18:L18,N18:O18,Q18:R18,T18:W18,Y18:AB18)</f>
        <v>3</v>
      </c>
      <c r="D18" s="435">
        <v>2</v>
      </c>
      <c r="E18" s="435">
        <v>1</v>
      </c>
      <c r="F18" s="435">
        <v>2</v>
      </c>
      <c r="G18" s="492">
        <f>MEDIAN(D18:F18)</f>
        <v>2</v>
      </c>
      <c r="H18" s="435">
        <v>3</v>
      </c>
      <c r="I18" s="435">
        <v>3</v>
      </c>
      <c r="J18" s="492">
        <f>MEDIAN(H18:I18)</f>
        <v>3</v>
      </c>
      <c r="K18" s="436">
        <v>3</v>
      </c>
      <c r="L18" s="437">
        <v>4</v>
      </c>
      <c r="M18" s="493">
        <f>MEDIAN(K18:L18)</f>
        <v>3.5</v>
      </c>
      <c r="N18" s="436">
        <v>1</v>
      </c>
      <c r="O18" s="437">
        <v>1</v>
      </c>
      <c r="P18" s="493">
        <f>MEDIAN(N18:O18)</f>
        <v>1</v>
      </c>
      <c r="Q18" s="436">
        <v>2</v>
      </c>
      <c r="R18" s="437">
        <v>3</v>
      </c>
      <c r="S18" s="493">
        <f>MEDIAN(Q18:R18)</f>
        <v>2.5</v>
      </c>
      <c r="T18" s="436">
        <v>3</v>
      </c>
      <c r="U18" s="437">
        <v>4</v>
      </c>
      <c r="V18" s="499">
        <v>3</v>
      </c>
      <c r="W18" s="437">
        <v>4</v>
      </c>
      <c r="X18" s="493">
        <f>MEDIAN(T18:W18)</f>
        <v>3.5</v>
      </c>
      <c r="Y18" s="436">
        <v>2</v>
      </c>
      <c r="Z18" s="437">
        <v>3</v>
      </c>
      <c r="AA18" s="437">
        <v>1</v>
      </c>
      <c r="AB18" s="438">
        <v>2</v>
      </c>
      <c r="AC18" s="492">
        <f>MEDIAN(Y18:AB18)</f>
        <v>2</v>
      </c>
      <c r="AD18" s="495">
        <f>SUM(D18:F18,H18:I18,K18:L18,N18:O18,Q18:R18,T18:W18,Y18:AB18)</f>
        <v>47</v>
      </c>
    </row>
    <row r="19" ht="39.55" customHeight="1">
      <c r="A19" t="s" s="191">
        <v>138</v>
      </c>
      <c r="B19" t="s" s="439">
        <v>139</v>
      </c>
      <c r="C19" s="492">
        <f>MEDIAN(D19:F19,H19:I19,K19:L19,N19:O19,Q19:R19,T19:W19,Y19:AB19)</f>
        <v>3</v>
      </c>
      <c r="D19" s="198">
        <v>4</v>
      </c>
      <c r="E19" s="198">
        <v>2</v>
      </c>
      <c r="F19" s="198">
        <v>1</v>
      </c>
      <c r="G19" s="492">
        <f>MEDIAN(D19:F19)</f>
        <v>2</v>
      </c>
      <c r="H19" s="198">
        <v>3</v>
      </c>
      <c r="I19" s="198">
        <v>3</v>
      </c>
      <c r="J19" s="492">
        <f>MEDIAN(H19:I19)</f>
        <v>3</v>
      </c>
      <c r="K19" t="s" s="501">
        <v>282</v>
      </c>
      <c r="L19" s="443">
        <v>4</v>
      </c>
      <c r="M19" s="493">
        <f>MEDIAN(K19:L19)</f>
        <v>4</v>
      </c>
      <c r="N19" s="502">
        <v>3</v>
      </c>
      <c r="O19" s="443">
        <v>3</v>
      </c>
      <c r="P19" s="493">
        <f>MEDIAN(N19:O19)</f>
        <v>3</v>
      </c>
      <c r="Q19" s="502">
        <v>3</v>
      </c>
      <c r="R19" s="443">
        <v>2</v>
      </c>
      <c r="S19" s="493">
        <f>MEDIAN(Q19:R19)</f>
        <v>2.5</v>
      </c>
      <c r="T19" s="502">
        <v>4</v>
      </c>
      <c r="U19" s="443">
        <v>4</v>
      </c>
      <c r="V19" s="503">
        <v>3</v>
      </c>
      <c r="W19" s="443">
        <v>4</v>
      </c>
      <c r="X19" s="493">
        <f>MEDIAN(T19:W19)</f>
        <v>4</v>
      </c>
      <c r="Y19" s="502">
        <v>3</v>
      </c>
      <c r="Z19" s="443">
        <v>2</v>
      </c>
      <c r="AA19" s="443">
        <v>3</v>
      </c>
      <c r="AB19" s="504">
        <v>2</v>
      </c>
      <c r="AC19" s="492">
        <f>MEDIAN(Y19:AB19)</f>
        <v>2.5</v>
      </c>
      <c r="AD19" s="495">
        <f>SUM(D19:F19,H19:I19,K19:L19,N19:O19,Q19:R19,T19:W19,Y19:AB19)</f>
        <v>53</v>
      </c>
    </row>
    <row r="20" ht="26.55" customHeight="1">
      <c r="A20" s="152"/>
      <c r="B20" t="s" s="439">
        <v>140</v>
      </c>
      <c r="C20" s="492">
        <f>MEDIAN(D20:F20,H20:I20,K20:L20,N20:O20,Q20:R20,T20:W20,Y20:AB20)</f>
        <v>3</v>
      </c>
      <c r="D20" s="440">
        <v>3</v>
      </c>
      <c r="E20" s="440">
        <v>0</v>
      </c>
      <c r="F20" s="440">
        <v>1</v>
      </c>
      <c r="G20" s="492">
        <f>MEDIAN(D20:F20)</f>
        <v>1</v>
      </c>
      <c r="H20" s="440">
        <v>3</v>
      </c>
      <c r="I20" s="440">
        <v>3</v>
      </c>
      <c r="J20" s="492">
        <f>MEDIAN(H20:I20)</f>
        <v>3</v>
      </c>
      <c r="K20" s="442">
        <v>2</v>
      </c>
      <c r="L20" s="505">
        <v>3</v>
      </c>
      <c r="M20" s="493">
        <f>MEDIAN(K20:L20)</f>
        <v>2.5</v>
      </c>
      <c r="N20" s="442">
        <v>3</v>
      </c>
      <c r="O20" s="506">
        <v>2</v>
      </c>
      <c r="P20" s="493">
        <f>MEDIAN(N20:O20)</f>
        <v>2.5</v>
      </c>
      <c r="Q20" s="442">
        <v>3</v>
      </c>
      <c r="R20" s="507">
        <v>3</v>
      </c>
      <c r="S20" s="492">
        <f>MEDIAN(Q20:R20)</f>
        <v>3</v>
      </c>
      <c r="T20" t="s" s="508">
        <v>282</v>
      </c>
      <c r="U20" s="507">
        <v>1</v>
      </c>
      <c r="V20" s="442">
        <v>3</v>
      </c>
      <c r="W20" s="505">
        <v>3</v>
      </c>
      <c r="X20" s="493">
        <f>MEDIAN(T20:W20)</f>
        <v>3</v>
      </c>
      <c r="Y20" s="442">
        <v>3</v>
      </c>
      <c r="Z20" s="505">
        <v>2</v>
      </c>
      <c r="AA20" s="507">
        <v>2</v>
      </c>
      <c r="AB20" s="440">
        <v>1</v>
      </c>
      <c r="AC20" s="492">
        <f>MEDIAN(Y20:AB20)</f>
        <v>2</v>
      </c>
      <c r="AD20" s="495">
        <f>SUM(D20:F20,H20:I20,K20:L20,N20:O20,Q20:R20,T20:W20,Y20:AB20)</f>
        <v>41</v>
      </c>
    </row>
    <row r="21" ht="39.55" customHeight="1">
      <c r="A21" s="156"/>
      <c r="B21" t="s" s="439">
        <v>142</v>
      </c>
      <c r="C21" s="492">
        <f>MEDIAN(D21:F21,H21:I21,K21:L21,N21:O21,Q21:R21,T21:W21,Y21:AB21)</f>
        <v>2</v>
      </c>
      <c r="D21" s="440">
        <v>1</v>
      </c>
      <c r="E21" s="440">
        <v>1</v>
      </c>
      <c r="F21" s="440">
        <v>1</v>
      </c>
      <c r="G21" s="492">
        <f>MEDIAN(D21:F21)</f>
        <v>1</v>
      </c>
      <c r="H21" s="440">
        <v>3</v>
      </c>
      <c r="I21" s="440">
        <v>2</v>
      </c>
      <c r="J21" s="492">
        <f>MEDIAN(H21:I21)</f>
        <v>2.5</v>
      </c>
      <c r="K21" s="442">
        <v>1</v>
      </c>
      <c r="L21" s="505">
        <v>2</v>
      </c>
      <c r="M21" s="493">
        <f>MEDIAN(K21:L21)</f>
        <v>1.5</v>
      </c>
      <c r="N21" t="s" s="508">
        <v>282</v>
      </c>
      <c r="O21" s="509">
        <v>2</v>
      </c>
      <c r="P21" s="493">
        <f>MEDIAN(N21:O21)</f>
        <v>2</v>
      </c>
      <c r="Q21" s="442">
        <v>2</v>
      </c>
      <c r="R21" s="505">
        <v>3</v>
      </c>
      <c r="S21" s="493">
        <f>MEDIAN(Q21:R21)</f>
        <v>2.5</v>
      </c>
      <c r="T21" t="s" s="508">
        <v>282</v>
      </c>
      <c r="U21" s="505">
        <v>1</v>
      </c>
      <c r="V21" s="510">
        <v>4</v>
      </c>
      <c r="W21" s="505">
        <v>4</v>
      </c>
      <c r="X21" s="493">
        <f>MEDIAN(T21:W21)</f>
        <v>4</v>
      </c>
      <c r="Y21" s="442">
        <v>2</v>
      </c>
      <c r="Z21" s="505">
        <v>2</v>
      </c>
      <c r="AA21" s="505">
        <v>2</v>
      </c>
      <c r="AB21" s="444">
        <v>2</v>
      </c>
      <c r="AC21" s="492">
        <f>MEDIAN(Y21:AB21)</f>
        <v>2</v>
      </c>
      <c r="AD21" s="495">
        <f>SUM(D21:F21,H21:I21,K21:L21,N21:O21,Q21:R21,T21:W21,Y21:AB21)</f>
        <v>35</v>
      </c>
    </row>
    <row r="22" ht="13.75" customHeight="1">
      <c r="A22" t="s" s="207">
        <v>144</v>
      </c>
      <c r="B22" t="s" s="447">
        <v>145</v>
      </c>
      <c r="C22" s="492">
        <f>MEDIAN(D22:F22,H22:I22,K22:L22,N22:O22,Q22:R22,T22:W22,Y22:AB22)</f>
        <v>2</v>
      </c>
      <c r="D22" s="448">
        <v>1</v>
      </c>
      <c r="E22" s="448">
        <v>1</v>
      </c>
      <c r="F22" s="448">
        <v>0</v>
      </c>
      <c r="G22" s="492">
        <f>MEDIAN(D22:F22)</f>
        <v>1</v>
      </c>
      <c r="H22" s="448">
        <v>2</v>
      </c>
      <c r="I22" s="448">
        <v>2</v>
      </c>
      <c r="J22" s="492">
        <f>MEDIAN(H22:I22)</f>
        <v>2</v>
      </c>
      <c r="K22" s="449">
        <v>1</v>
      </c>
      <c r="L22" s="452">
        <v>2</v>
      </c>
      <c r="M22" s="493">
        <f>MEDIAN(K22:L22)</f>
        <v>1.5</v>
      </c>
      <c r="N22" s="449">
        <v>1</v>
      </c>
      <c r="O22" t="s" s="511">
        <v>282</v>
      </c>
      <c r="P22" s="493">
        <f>MEDIAN(N22:O22)</f>
        <v>1</v>
      </c>
      <c r="Q22" s="449">
        <v>2</v>
      </c>
      <c r="R22" s="450">
        <v>3</v>
      </c>
      <c r="S22" s="492">
        <f>MEDIAN(Q22:R22)</f>
        <v>2.5</v>
      </c>
      <c r="T22" s="449">
        <v>2</v>
      </c>
      <c r="U22" s="450">
        <v>1</v>
      </c>
      <c r="V22" s="449">
        <v>4</v>
      </c>
      <c r="W22" s="452">
        <v>4</v>
      </c>
      <c r="X22" s="493">
        <f>MEDIAN(T22:W22)</f>
        <v>3</v>
      </c>
      <c r="Y22" s="449">
        <v>2</v>
      </c>
      <c r="Z22" s="452">
        <v>3</v>
      </c>
      <c r="AA22" s="450">
        <v>1</v>
      </c>
      <c r="AB22" s="448">
        <v>1</v>
      </c>
      <c r="AC22" s="492">
        <f>MEDIAN(Y22:AB22)</f>
        <v>1.5</v>
      </c>
      <c r="AD22" s="495">
        <f>SUM(D22:F22,H22:I22,K22:L22,N22:O22,Q22:R22,T22:W22,Y22:AB22)</f>
        <v>33</v>
      </c>
    </row>
    <row r="23" ht="39.55" customHeight="1">
      <c r="A23" s="152"/>
      <c r="B23" t="s" s="454">
        <v>146</v>
      </c>
      <c r="C23" s="492">
        <f>MEDIAN(D23:F23,H23:I23,K23:L23,N23:O23,Q23:R23,T23:W23,Y23:AB23)</f>
        <v>1</v>
      </c>
      <c r="D23" s="448">
        <v>0</v>
      </c>
      <c r="E23" s="448">
        <v>1</v>
      </c>
      <c r="F23" s="448">
        <v>1</v>
      </c>
      <c r="G23" s="492">
        <f>MEDIAN(D23:F23)</f>
        <v>1</v>
      </c>
      <c r="H23" s="448">
        <v>2</v>
      </c>
      <c r="I23" s="448">
        <v>3</v>
      </c>
      <c r="J23" s="492">
        <f>MEDIAN(H23:I23)</f>
        <v>2.5</v>
      </c>
      <c r="K23" s="449">
        <v>0</v>
      </c>
      <c r="L23" s="452">
        <v>1</v>
      </c>
      <c r="M23" s="493">
        <f>MEDIAN(K23:L23)</f>
        <v>0.5</v>
      </c>
      <c r="N23" s="449">
        <v>1</v>
      </c>
      <c r="O23" s="452">
        <v>1</v>
      </c>
      <c r="P23" s="493">
        <f>MEDIAN(N23:O23)</f>
        <v>1</v>
      </c>
      <c r="Q23" s="449">
        <v>2</v>
      </c>
      <c r="R23" s="452">
        <v>2</v>
      </c>
      <c r="S23" s="493">
        <f>MEDIAN(Q23:R23)</f>
        <v>2</v>
      </c>
      <c r="T23" s="449">
        <v>2</v>
      </c>
      <c r="U23" t="s" s="512">
        <v>282</v>
      </c>
      <c r="V23" s="513">
        <v>2</v>
      </c>
      <c r="W23" s="452">
        <v>3</v>
      </c>
      <c r="X23" s="493">
        <f>MEDIAN(T23:W23)</f>
        <v>2</v>
      </c>
      <c r="Y23" s="449">
        <v>2</v>
      </c>
      <c r="Z23" s="452">
        <v>1</v>
      </c>
      <c r="AA23" s="452">
        <v>0</v>
      </c>
      <c r="AB23" s="453">
        <v>1</v>
      </c>
      <c r="AC23" s="492">
        <f>MEDIAN(Y23:AB23)</f>
        <v>1</v>
      </c>
      <c r="AD23" s="495">
        <f>SUM(D23:F23,H23:I23,K23:L23,N23:O23,Q23:R23,T23:W23,Y23:AB23)</f>
        <v>25</v>
      </c>
    </row>
    <row r="24" ht="77.2" customHeight="1">
      <c r="A24" s="156"/>
      <c r="B24" t="s" s="454">
        <v>147</v>
      </c>
      <c r="C24" s="492">
        <f>MEDIAN(D24:F24,H24:I24,K24:L24,N24:O24,Q24:R24,T24:W24,Y24:AB24)</f>
        <v>3</v>
      </c>
      <c r="D24" s="448">
        <v>2</v>
      </c>
      <c r="E24" s="448">
        <v>2</v>
      </c>
      <c r="F24" s="448">
        <v>0</v>
      </c>
      <c r="G24" s="492">
        <f>MEDIAN(D24:F24)</f>
        <v>2</v>
      </c>
      <c r="H24" s="448">
        <v>3</v>
      </c>
      <c r="I24" s="448">
        <v>3</v>
      </c>
      <c r="J24" s="492">
        <f>MEDIAN(H24:I24)</f>
        <v>3</v>
      </c>
      <c r="K24" s="449">
        <v>4</v>
      </c>
      <c r="L24" s="452">
        <v>3</v>
      </c>
      <c r="M24" s="493">
        <f>MEDIAN(K24:L24)</f>
        <v>3.5</v>
      </c>
      <c r="N24" s="449">
        <v>3</v>
      </c>
      <c r="O24" s="452">
        <v>3</v>
      </c>
      <c r="P24" s="493">
        <f>MEDIAN(N24:O24)</f>
        <v>3</v>
      </c>
      <c r="Q24" s="449">
        <v>3</v>
      </c>
      <c r="R24" s="450">
        <v>3</v>
      </c>
      <c r="S24" s="492">
        <f>MEDIAN(Q24:R24)</f>
        <v>3</v>
      </c>
      <c r="T24" s="449">
        <v>3</v>
      </c>
      <c r="U24" s="450">
        <v>3</v>
      </c>
      <c r="V24" s="449">
        <v>4</v>
      </c>
      <c r="W24" s="452">
        <v>2</v>
      </c>
      <c r="X24" s="493">
        <f>MEDIAN(T24:W24)</f>
        <v>3</v>
      </c>
      <c r="Y24" s="449">
        <v>3</v>
      </c>
      <c r="Z24" s="452">
        <v>3</v>
      </c>
      <c r="AA24" s="450">
        <v>3</v>
      </c>
      <c r="AB24" s="448">
        <v>2</v>
      </c>
      <c r="AC24" s="492">
        <f>MEDIAN(Y24:AB24)</f>
        <v>3</v>
      </c>
      <c r="AD24" s="495">
        <f>SUM(D24:F24,H24:I24,K24:L24,N24:O24,Q24:R24,T24:W24,Y24:AB24)</f>
        <v>52</v>
      </c>
    </row>
    <row r="25" ht="52.55" customHeight="1">
      <c r="A25" t="s" s="218">
        <v>148</v>
      </c>
      <c r="B25" t="s" s="455">
        <v>149</v>
      </c>
      <c r="C25" s="492">
        <f>MEDIAN(D25:F25,H25:I25,K25:L25,N25:O25,Q25:R25,T25:W25,Y25:AB25)</f>
        <v>2</v>
      </c>
      <c r="D25" s="456">
        <v>1</v>
      </c>
      <c r="E25" s="456">
        <v>2</v>
      </c>
      <c r="F25" s="456">
        <v>0</v>
      </c>
      <c r="G25" s="492">
        <f>MEDIAN(D25:F25)</f>
        <v>1</v>
      </c>
      <c r="H25" s="456">
        <v>4</v>
      </c>
      <c r="I25" s="456">
        <v>3</v>
      </c>
      <c r="J25" s="492">
        <f>MEDIAN(H25:I25)</f>
        <v>3.5</v>
      </c>
      <c r="K25" s="457">
        <v>3</v>
      </c>
      <c r="L25" s="514">
        <v>3</v>
      </c>
      <c r="M25" s="493">
        <f>MEDIAN(K25:L25)</f>
        <v>3</v>
      </c>
      <c r="N25" s="457">
        <v>2</v>
      </c>
      <c r="O25" s="514">
        <v>2</v>
      </c>
      <c r="P25" s="493">
        <f>MEDIAN(N25:O25)</f>
        <v>2</v>
      </c>
      <c r="Q25" s="457">
        <v>2</v>
      </c>
      <c r="R25" s="458">
        <v>4</v>
      </c>
      <c r="S25" s="492">
        <f>MEDIAN(Q25:R25)</f>
        <v>3</v>
      </c>
      <c r="T25" s="457">
        <v>4</v>
      </c>
      <c r="U25" s="458">
        <v>4</v>
      </c>
      <c r="V25" s="457">
        <v>4</v>
      </c>
      <c r="W25" s="514">
        <v>4</v>
      </c>
      <c r="X25" s="493">
        <f>MEDIAN(T25:W25)</f>
        <v>4</v>
      </c>
      <c r="Y25" s="457">
        <v>2</v>
      </c>
      <c r="Z25" s="514">
        <v>1</v>
      </c>
      <c r="AA25" s="458">
        <v>1</v>
      </c>
      <c r="AB25" s="456">
        <v>0</v>
      </c>
      <c r="AC25" s="492">
        <f>MEDIAN(Y25:AB25)</f>
        <v>1</v>
      </c>
      <c r="AD25" s="495">
        <f>SUM(D25:F25,H25:I25,K25:L25,N25:O25,Q25:R25,T25:W25,Y25:AB25)</f>
        <v>46</v>
      </c>
    </row>
    <row r="26" ht="26.55" customHeight="1">
      <c r="A26" s="152"/>
      <c r="B26" t="s" s="455">
        <v>150</v>
      </c>
      <c r="C26" s="492">
        <f>MEDIAN(D26:F26,H26:I26,K26:L26,N26:O26,Q26:R26,T26:W26,Y26:AB26)</f>
        <v>1</v>
      </c>
      <c r="D26" s="456">
        <v>1</v>
      </c>
      <c r="E26" t="s" s="459">
        <v>282</v>
      </c>
      <c r="F26" t="s" s="459">
        <v>282</v>
      </c>
      <c r="G26" s="492">
        <f>MEDIAN(D26:F26)</f>
        <v>1</v>
      </c>
      <c r="H26" s="456">
        <v>3</v>
      </c>
      <c r="I26" s="456">
        <v>2</v>
      </c>
      <c r="J26" s="492">
        <f>MEDIAN(H26:I26)</f>
        <v>2.5</v>
      </c>
      <c r="K26" s="457">
        <v>1</v>
      </c>
      <c r="L26" s="514">
        <v>2</v>
      </c>
      <c r="M26" s="493">
        <f>MEDIAN(K26:L26)</f>
        <v>1.5</v>
      </c>
      <c r="N26" s="457">
        <v>1</v>
      </c>
      <c r="O26" s="514">
        <v>1</v>
      </c>
      <c r="P26" s="493">
        <f>MEDIAN(N26:O26)</f>
        <v>1</v>
      </c>
      <c r="Q26" s="457">
        <v>1</v>
      </c>
      <c r="R26" s="458">
        <v>3</v>
      </c>
      <c r="S26" s="492">
        <f>MEDIAN(Q26:R26)</f>
        <v>2</v>
      </c>
      <c r="T26" s="457">
        <v>2</v>
      </c>
      <c r="U26" s="458">
        <v>4</v>
      </c>
      <c r="V26" s="457">
        <v>3</v>
      </c>
      <c r="W26" s="514">
        <v>4</v>
      </c>
      <c r="X26" s="493">
        <f>MEDIAN(T26:W26)</f>
        <v>3.5</v>
      </c>
      <c r="Y26" s="457">
        <v>1</v>
      </c>
      <c r="Z26" s="514">
        <v>0</v>
      </c>
      <c r="AA26" s="458">
        <v>1</v>
      </c>
      <c r="AB26" s="456">
        <v>0</v>
      </c>
      <c r="AC26" s="492">
        <f>MEDIAN(Y26:AB26)</f>
        <v>0.5</v>
      </c>
      <c r="AD26" s="495">
        <f>SUM(D26:F26,H26:I26,K26:L26,N26:O26,Q26:R26,T26:W26,Y26:AB26)</f>
        <v>30</v>
      </c>
    </row>
    <row r="27" ht="26.55" customHeight="1">
      <c r="A27" s="156"/>
      <c r="B27" t="s" s="455">
        <v>151</v>
      </c>
      <c r="C27" s="492">
        <f>MEDIAN(D27:F27,H27:I27,K27:L27,N27:O27,Q27:R27,T27:W27,Y27:AB27)</f>
        <v>1</v>
      </c>
      <c r="D27" s="456">
        <v>0</v>
      </c>
      <c r="E27" s="456">
        <v>0</v>
      </c>
      <c r="F27" t="s" s="459">
        <v>282</v>
      </c>
      <c r="G27" s="492">
        <f>MEDIAN(D27:F27)</f>
        <v>0</v>
      </c>
      <c r="H27" s="456">
        <v>2</v>
      </c>
      <c r="I27" s="456">
        <v>2</v>
      </c>
      <c r="J27" s="492">
        <f>MEDIAN(H27:I27)</f>
        <v>2</v>
      </c>
      <c r="K27" s="457">
        <v>1</v>
      </c>
      <c r="L27" t="s" s="515">
        <v>282</v>
      </c>
      <c r="M27" s="492">
        <f>MEDIAN(K27:L27)</f>
        <v>1</v>
      </c>
      <c r="N27" s="457">
        <v>1</v>
      </c>
      <c r="O27" s="514">
        <v>1</v>
      </c>
      <c r="P27" s="493">
        <f>MEDIAN(N27:O27)</f>
        <v>1</v>
      </c>
      <c r="Q27" s="457">
        <v>3</v>
      </c>
      <c r="R27" s="516">
        <v>2</v>
      </c>
      <c r="S27" s="492">
        <f>MEDIAN(Q27:R27)</f>
        <v>2.5</v>
      </c>
      <c r="T27" s="457">
        <v>2</v>
      </c>
      <c r="U27" s="516">
        <v>4</v>
      </c>
      <c r="V27" s="457">
        <v>4</v>
      </c>
      <c r="W27" s="517">
        <v>4</v>
      </c>
      <c r="X27" s="493">
        <f>MEDIAN(T27:W27)</f>
        <v>4</v>
      </c>
      <c r="Y27" s="457">
        <v>1</v>
      </c>
      <c r="Z27" s="514">
        <v>0</v>
      </c>
      <c r="AA27" s="458">
        <v>0</v>
      </c>
      <c r="AB27" s="456">
        <v>0</v>
      </c>
      <c r="AC27" s="492">
        <f>MEDIAN(Y27:AB27)</f>
        <v>0</v>
      </c>
      <c r="AD27" s="495">
        <f>SUM(D27:F27,H27:I27,K27:L27,N27:O27,Q27:R27,T27:W27,Y27:AB27)</f>
        <v>27</v>
      </c>
    </row>
    <row r="28" ht="13.75" customHeight="1">
      <c r="A28" t="s" s="461">
        <v>114</v>
      </c>
      <c r="B28" s="68"/>
      <c r="C28" s="492">
        <f>MEDIAN(D9:F27,H9:I27,K9:L27,N9:O27,Q9:R27,T9:W27,Y9:AB27)</f>
        <v>2</v>
      </c>
      <c r="D28" s="233">
        <f>MEDIAN(D9:D27)</f>
        <v>2</v>
      </c>
      <c r="E28" s="233">
        <f>MEDIAN(E9:E27)</f>
        <v>1</v>
      </c>
      <c r="F28" s="233">
        <f>MEDIAN(F9:F27)</f>
        <v>1</v>
      </c>
      <c r="G28" s="518">
        <f>MEDIAN(D9:F27)</f>
        <v>2</v>
      </c>
      <c r="H28" s="233">
        <f>MEDIAN(H9:H27)</f>
        <v>3</v>
      </c>
      <c r="I28" s="233">
        <f>MEDIAN(I9:I27)</f>
        <v>3</v>
      </c>
      <c r="J28" s="518">
        <f>MEDIAN(H9:I27)</f>
        <v>3</v>
      </c>
      <c r="K28" s="233">
        <f>MEDIAN(K9:K27)</f>
        <v>2</v>
      </c>
      <c r="L28" s="233">
        <f>MEDIAN(L9:L27)</f>
        <v>3</v>
      </c>
      <c r="M28" s="518">
        <f>MEDIAN(K9:L27)</f>
        <v>2.5</v>
      </c>
      <c r="N28" s="233">
        <f>MEDIAN(N9:N27)</f>
        <v>2</v>
      </c>
      <c r="O28" s="519">
        <f>MEDIAN(O9:O27)</f>
        <v>2</v>
      </c>
      <c r="P28" s="518">
        <f>MEDIAN(N9:O27)</f>
        <v>2</v>
      </c>
      <c r="Q28" s="233">
        <f>MEDIAN(Q9:Q27)</f>
        <v>2</v>
      </c>
      <c r="R28" s="233">
        <f>MEDIAN(R9:R27)</f>
        <v>3</v>
      </c>
      <c r="S28" s="518">
        <f>MEDIAN(Q9:R27)</f>
        <v>3</v>
      </c>
      <c r="T28" s="233">
        <f>MEDIAN(T9:T27)</f>
        <v>3</v>
      </c>
      <c r="U28" s="233">
        <f>MEDIAN(U9:U27)</f>
        <v>4</v>
      </c>
      <c r="V28" s="233">
        <f>MEDIAN(V9:V27)</f>
        <v>4</v>
      </c>
      <c r="W28" s="233">
        <f>MEDIAN(W9:W27)</f>
        <v>4</v>
      </c>
      <c r="X28" s="518">
        <f>MEDIAN(T9:W27)</f>
        <v>4</v>
      </c>
      <c r="Y28" s="233">
        <f>MEDIAN(Y9:Y27)</f>
        <v>2</v>
      </c>
      <c r="Z28" s="519">
        <f>MEDIAN(Z9:Z27)</f>
        <v>2</v>
      </c>
      <c r="AA28" s="519">
        <f>MEDIAN(AA9:AA27)</f>
        <v>1</v>
      </c>
      <c r="AB28" s="233">
        <f>MEDIAN(AB9:AB27)</f>
        <v>2</v>
      </c>
      <c r="AC28" s="518">
        <f>MEDIAN(Y9:AB27)</f>
        <v>2</v>
      </c>
      <c r="AD28" s="520"/>
    </row>
    <row r="29" ht="13.75" customHeight="1">
      <c r="A29" t="s" s="466">
        <v>115</v>
      </c>
      <c r="B29" t="s" s="342">
        <v>303</v>
      </c>
      <c r="C29" s="149"/>
      <c r="D29" s="462">
        <f>SUM(D9:D27)</f>
        <v>38</v>
      </c>
      <c r="E29" s="462">
        <f>SUM(E9:E27)</f>
        <v>24</v>
      </c>
      <c r="F29" s="462">
        <f>SUM(F9:F27)</f>
        <v>21</v>
      </c>
      <c r="G29" s="463"/>
      <c r="H29" s="462">
        <f>SUM(H9:H27)</f>
        <v>57</v>
      </c>
      <c r="I29" s="462">
        <f>SUM(I9:I27)</f>
        <v>52</v>
      </c>
      <c r="J29" s="326"/>
      <c r="K29" s="462">
        <f>SUM(K9:K27)</f>
        <v>40</v>
      </c>
      <c r="L29" s="462">
        <f>SUM(L9:L27)</f>
        <v>49</v>
      </c>
      <c r="M29" s="326"/>
      <c r="N29" s="462">
        <f>SUM(N9:N27)</f>
        <v>38</v>
      </c>
      <c r="O29" s="462">
        <f>SUM(O9:O27)</f>
        <v>39</v>
      </c>
      <c r="P29" s="326"/>
      <c r="Q29" s="462">
        <f>SUM(Q9:Q27)</f>
        <v>44</v>
      </c>
      <c r="R29" s="462">
        <f>SUM(R9:R27)</f>
        <v>51</v>
      </c>
      <c r="S29" s="326"/>
      <c r="T29" s="462">
        <f>SUM(T9:T27)</f>
        <v>50</v>
      </c>
      <c r="U29" s="462">
        <f>SUM(U9:U27)</f>
        <v>58</v>
      </c>
      <c r="V29" s="462">
        <f>SUM(V9:V27)</f>
        <v>68</v>
      </c>
      <c r="W29" s="462">
        <f>SUM(W9:W27)</f>
        <v>66</v>
      </c>
      <c r="X29" s="326"/>
      <c r="Y29" s="462">
        <f>SUM(Y9:Y27)</f>
        <v>45</v>
      </c>
      <c r="Z29" s="462">
        <f>SUM(Z9:Z27)</f>
        <v>37</v>
      </c>
      <c r="AA29" s="462">
        <f>SUM(AA9:AA27)</f>
        <v>30</v>
      </c>
      <c r="AB29" s="462">
        <f>SUM(AB9:AB27)</f>
        <v>30</v>
      </c>
      <c r="AC29" s="241"/>
      <c r="AD29" s="495">
        <f>SUM(AD9:AD27)</f>
        <v>837</v>
      </c>
    </row>
    <row r="30" ht="13.75" customHeight="1">
      <c r="A30" s="189"/>
      <c r="B30" t="s" s="342">
        <v>304</v>
      </c>
      <c r="C30" s="326"/>
      <c r="D30" s="521">
        <f>SUM(D29:F29)</f>
        <v>83</v>
      </c>
      <c r="E30" s="104"/>
      <c r="F30" s="71"/>
      <c r="G30" s="463"/>
      <c r="H30" s="521">
        <f>SUM(H29:I29)</f>
        <v>109</v>
      </c>
      <c r="I30" s="71"/>
      <c r="J30" s="326"/>
      <c r="K30" s="521">
        <f>SUM(K29:L29)</f>
        <v>89</v>
      </c>
      <c r="L30" s="71"/>
      <c r="M30" s="326"/>
      <c r="N30" s="521">
        <f>SUM(N29:O29)</f>
        <v>77</v>
      </c>
      <c r="O30" s="71"/>
      <c r="P30" s="326"/>
      <c r="Q30" s="521">
        <f>SUM(Q29:R29)</f>
        <v>95</v>
      </c>
      <c r="R30" s="71"/>
      <c r="S30" s="326"/>
      <c r="T30" s="521">
        <f>SUM(T29:W29)</f>
        <v>242</v>
      </c>
      <c r="U30" s="104"/>
      <c r="V30" s="104"/>
      <c r="W30" s="71"/>
      <c r="X30" s="326"/>
      <c r="Y30" s="521">
        <f>SUM(Y29:AB29)</f>
        <v>142</v>
      </c>
      <c r="Z30" s="104"/>
      <c r="AA30" s="104"/>
      <c r="AB30" s="71"/>
      <c r="AC30" s="241"/>
      <c r="AD30" s="495"/>
    </row>
    <row r="31" ht="13.75" customHeight="1">
      <c r="A31" s="190"/>
      <c r="B31" t="s" s="342">
        <v>156</v>
      </c>
      <c r="C31" s="241">
        <f>SUM(D30:AC30)</f>
        <v>837</v>
      </c>
      <c r="D31" s="522"/>
      <c r="E31" s="71"/>
      <c r="F31" s="463"/>
      <c r="G31" s="463"/>
      <c r="H31" s="522"/>
      <c r="I31" s="71"/>
      <c r="J31" s="241"/>
      <c r="K31" s="522"/>
      <c r="L31" s="71"/>
      <c r="M31" s="241"/>
      <c r="N31" s="463"/>
      <c r="O31" s="463"/>
      <c r="P31" s="241"/>
      <c r="Q31" s="522"/>
      <c r="R31" s="71"/>
      <c r="S31" s="241"/>
      <c r="T31" s="522"/>
      <c r="U31" s="104"/>
      <c r="V31" s="104"/>
      <c r="W31" s="71"/>
      <c r="X31" s="241"/>
      <c r="Y31" s="522"/>
      <c r="Z31" s="104"/>
      <c r="AA31" s="104"/>
      <c r="AB31" s="71"/>
      <c r="AC31" s="241"/>
      <c r="AD31" s="495"/>
    </row>
    <row r="32" ht="22.55" customHeight="1">
      <c r="A32" t="s" s="126">
        <v>141</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71"/>
    </row>
    <row r="33" ht="20.2" customHeight="1">
      <c r="A33" t="s" s="523">
        <v>305</v>
      </c>
      <c r="B33" s="71"/>
      <c r="C33" s="54"/>
      <c r="D33" t="s" s="206">
        <v>86</v>
      </c>
      <c r="E33" s="104"/>
      <c r="F33" s="104"/>
      <c r="G33" s="71"/>
      <c r="H33" t="s" s="206">
        <v>87</v>
      </c>
      <c r="I33" s="104"/>
      <c r="J33" s="71"/>
      <c r="K33" t="s" s="206">
        <v>88</v>
      </c>
      <c r="L33" s="104"/>
      <c r="M33" s="71"/>
      <c r="N33" t="s" s="206">
        <v>89</v>
      </c>
      <c r="O33" s="104"/>
      <c r="P33" s="71"/>
      <c r="Q33" t="s" s="206">
        <v>90</v>
      </c>
      <c r="R33" s="104"/>
      <c r="S33" s="71"/>
      <c r="T33" t="s" s="206">
        <v>91</v>
      </c>
      <c r="U33" s="104"/>
      <c r="V33" s="104"/>
      <c r="W33" s="104"/>
      <c r="X33" s="71"/>
      <c r="Y33" t="s" s="206">
        <v>92</v>
      </c>
      <c r="Z33" s="104"/>
      <c r="AA33" s="104"/>
      <c r="AB33" s="104"/>
      <c r="AC33" s="488"/>
      <c r="AD33" t="s" s="489">
        <v>115</v>
      </c>
    </row>
    <row r="34" ht="52.55" customHeight="1">
      <c r="A34" t="s" s="70">
        <v>113</v>
      </c>
      <c r="B34" s="71"/>
      <c r="C34" t="s" s="490">
        <v>298</v>
      </c>
      <c r="D34" t="s" s="282">
        <v>229</v>
      </c>
      <c r="E34" t="s" s="282">
        <v>248</v>
      </c>
      <c r="F34" t="s" s="282">
        <v>235</v>
      </c>
      <c r="G34" t="s" s="490">
        <v>200</v>
      </c>
      <c r="H34" t="s" s="282">
        <v>254</v>
      </c>
      <c r="I34" t="s" s="282">
        <v>276</v>
      </c>
      <c r="J34" t="s" s="490">
        <v>200</v>
      </c>
      <c r="K34" t="s" s="282">
        <v>253</v>
      </c>
      <c r="L34" t="s" s="282">
        <v>255</v>
      </c>
      <c r="M34" t="s" s="490">
        <v>200</v>
      </c>
      <c r="N34" t="s" s="73">
        <v>244</v>
      </c>
      <c r="O34" t="s" s="73">
        <v>256</v>
      </c>
      <c r="P34" t="s" s="490">
        <v>200</v>
      </c>
      <c r="Q34" t="s" s="73">
        <v>222</v>
      </c>
      <c r="R34" t="s" s="73">
        <v>238</v>
      </c>
      <c r="S34" t="s" s="490">
        <v>200</v>
      </c>
      <c r="T34" t="s" s="73">
        <v>241</v>
      </c>
      <c r="U34" t="s" s="73">
        <v>299</v>
      </c>
      <c r="V34" t="s" s="73">
        <v>249</v>
      </c>
      <c r="W34" t="s" s="491">
        <v>264</v>
      </c>
      <c r="X34" t="s" s="490">
        <v>200</v>
      </c>
      <c r="Y34" t="s" s="282">
        <v>242</v>
      </c>
      <c r="Z34" t="s" s="416">
        <v>300</v>
      </c>
      <c r="AA34" t="s" s="416">
        <v>301</v>
      </c>
      <c r="AB34" t="s" s="282">
        <v>260</v>
      </c>
      <c r="AC34" t="s" s="490">
        <v>200</v>
      </c>
      <c r="AD34" s="190"/>
    </row>
    <row r="35" ht="13.75" customHeight="1">
      <c r="A35" t="s" s="138">
        <v>124</v>
      </c>
      <c r="B35" t="s" s="417">
        <v>125</v>
      </c>
      <c r="C35" t="s" s="524">
        <v>306</v>
      </c>
      <c r="D35" t="s" s="525">
        <v>307</v>
      </c>
      <c r="E35" t="s" s="525">
        <v>307</v>
      </c>
      <c r="F35" t="s" s="525">
        <v>308</v>
      </c>
      <c r="G35" t="s" s="524">
        <v>306</v>
      </c>
      <c r="H35" t="s" s="525">
        <v>307</v>
      </c>
      <c r="I35" t="s" s="525">
        <v>307</v>
      </c>
      <c r="J35" t="s" s="524">
        <v>306</v>
      </c>
      <c r="K35" t="s" s="526">
        <v>308</v>
      </c>
      <c r="L35" t="s" s="527">
        <v>307</v>
      </c>
      <c r="M35" t="s" s="528">
        <v>306</v>
      </c>
      <c r="N35" t="s" s="526">
        <v>307</v>
      </c>
      <c r="O35" t="s" s="529">
        <v>308</v>
      </c>
      <c r="P35" t="s" s="528">
        <v>306</v>
      </c>
      <c r="Q35" t="s" s="526">
        <v>307</v>
      </c>
      <c r="R35" t="s" s="527">
        <v>307</v>
      </c>
      <c r="S35" t="s" s="528">
        <v>306</v>
      </c>
      <c r="T35" t="s" s="526">
        <v>307</v>
      </c>
      <c r="U35" t="s" s="527">
        <v>307</v>
      </c>
      <c r="V35" t="s" s="527">
        <v>307</v>
      </c>
      <c r="W35" t="s" s="530">
        <v>307</v>
      </c>
      <c r="X35" t="s" s="528">
        <v>306</v>
      </c>
      <c r="Y35" t="s" s="526">
        <v>307</v>
      </c>
      <c r="Z35" t="s" s="530">
        <v>307</v>
      </c>
      <c r="AA35" t="s" s="530">
        <v>307</v>
      </c>
      <c r="AB35" t="s" s="531">
        <v>307</v>
      </c>
      <c r="AC35" t="s" s="524">
        <v>306</v>
      </c>
      <c r="AD35" s="532"/>
    </row>
    <row r="36" ht="26.55" customHeight="1">
      <c r="A36" s="152"/>
      <c r="B36" t="s" s="417">
        <v>126</v>
      </c>
      <c r="C36" t="s" s="524">
        <v>306</v>
      </c>
      <c r="D36" t="s" s="525">
        <v>307</v>
      </c>
      <c r="E36" t="s" s="525">
        <v>307</v>
      </c>
      <c r="F36" t="s" s="525">
        <v>308</v>
      </c>
      <c r="G36" t="s" s="524">
        <v>306</v>
      </c>
      <c r="H36" t="s" s="525">
        <v>307</v>
      </c>
      <c r="I36" t="s" s="525">
        <v>307</v>
      </c>
      <c r="J36" t="s" s="524">
        <v>306</v>
      </c>
      <c r="K36" t="s" s="526">
        <v>308</v>
      </c>
      <c r="L36" t="s" s="527">
        <v>307</v>
      </c>
      <c r="M36" t="s" s="528">
        <v>306</v>
      </c>
      <c r="N36" t="s" s="526">
        <v>308</v>
      </c>
      <c r="O36" t="s" s="529">
        <v>307</v>
      </c>
      <c r="P36" t="s" s="528">
        <v>306</v>
      </c>
      <c r="Q36" t="s" s="526">
        <v>308</v>
      </c>
      <c r="R36" t="s" s="527">
        <v>307</v>
      </c>
      <c r="S36" t="s" s="528">
        <v>306</v>
      </c>
      <c r="T36" t="s" s="526">
        <v>307</v>
      </c>
      <c r="U36" t="s" s="527">
        <v>309</v>
      </c>
      <c r="V36" t="s" s="527">
        <v>307</v>
      </c>
      <c r="W36" t="s" s="530">
        <v>308</v>
      </c>
      <c r="X36" t="s" s="528">
        <v>306</v>
      </c>
      <c r="Y36" t="s" s="526">
        <v>307</v>
      </c>
      <c r="Z36" t="s" s="530">
        <v>307</v>
      </c>
      <c r="AA36" t="s" s="530">
        <v>307</v>
      </c>
      <c r="AB36" t="s" s="531">
        <v>307</v>
      </c>
      <c r="AC36" t="s" s="524">
        <v>306</v>
      </c>
      <c r="AD36" s="532"/>
    </row>
    <row r="37" ht="26.55" customHeight="1">
      <c r="A37" s="152"/>
      <c r="B37" t="s" s="417">
        <v>127</v>
      </c>
      <c r="C37" t="s" s="524">
        <v>306</v>
      </c>
      <c r="D37" t="s" s="525">
        <v>308</v>
      </c>
      <c r="E37" t="s" s="525">
        <v>307</v>
      </c>
      <c r="F37" t="s" s="525">
        <v>308</v>
      </c>
      <c r="G37" t="s" s="524">
        <v>306</v>
      </c>
      <c r="H37" t="s" s="525">
        <v>307</v>
      </c>
      <c r="I37" t="s" s="525">
        <v>307</v>
      </c>
      <c r="J37" t="s" s="524">
        <v>306</v>
      </c>
      <c r="K37" t="s" s="526">
        <v>308</v>
      </c>
      <c r="L37" t="s" s="527">
        <v>307</v>
      </c>
      <c r="M37" t="s" s="528">
        <v>306</v>
      </c>
      <c r="N37" t="s" s="526">
        <v>308</v>
      </c>
      <c r="O37" t="s" s="529">
        <v>308</v>
      </c>
      <c r="P37" t="s" s="528">
        <v>306</v>
      </c>
      <c r="Q37" t="s" s="526">
        <v>307</v>
      </c>
      <c r="R37" t="s" s="527">
        <v>308</v>
      </c>
      <c r="S37" t="s" s="528">
        <v>306</v>
      </c>
      <c r="T37" t="s" s="526">
        <v>307</v>
      </c>
      <c r="U37" t="s" s="527">
        <v>310</v>
      </c>
      <c r="V37" t="s" s="527">
        <v>307</v>
      </c>
      <c r="W37" t="s" s="530">
        <v>307</v>
      </c>
      <c r="X37" t="s" s="528">
        <v>306</v>
      </c>
      <c r="Y37" t="s" s="526">
        <v>307</v>
      </c>
      <c r="Z37" t="s" s="530">
        <v>307</v>
      </c>
      <c r="AA37" t="s" s="530">
        <v>307</v>
      </c>
      <c r="AB37" t="s" s="531">
        <v>307</v>
      </c>
      <c r="AC37" t="s" s="524">
        <v>306</v>
      </c>
      <c r="AD37" s="532"/>
    </row>
    <row r="38" ht="26.55" customHeight="1">
      <c r="A38" s="156"/>
      <c r="B38" t="s" s="417">
        <v>128</v>
      </c>
      <c r="C38" t="s" s="524">
        <v>306</v>
      </c>
      <c r="D38" t="s" s="525">
        <v>307</v>
      </c>
      <c r="E38" t="s" s="525">
        <v>308</v>
      </c>
      <c r="F38" t="s" s="525">
        <v>308</v>
      </c>
      <c r="G38" t="s" s="524">
        <v>306</v>
      </c>
      <c r="H38" t="s" s="525">
        <v>307</v>
      </c>
      <c r="I38" t="s" s="525">
        <v>307</v>
      </c>
      <c r="J38" t="s" s="524">
        <v>306</v>
      </c>
      <c r="K38" t="s" s="526">
        <v>308</v>
      </c>
      <c r="L38" t="s" s="527">
        <v>307</v>
      </c>
      <c r="M38" t="s" s="528">
        <v>306</v>
      </c>
      <c r="N38" t="s" s="526">
        <v>308</v>
      </c>
      <c r="O38" t="s" s="529">
        <v>308</v>
      </c>
      <c r="P38" t="s" s="528">
        <v>306</v>
      </c>
      <c r="Q38" t="s" s="526">
        <v>307</v>
      </c>
      <c r="R38" t="s" s="527">
        <v>307</v>
      </c>
      <c r="S38" t="s" s="528">
        <v>306</v>
      </c>
      <c r="T38" t="s" s="526">
        <v>307</v>
      </c>
      <c r="U38" t="s" s="527">
        <v>309</v>
      </c>
      <c r="V38" t="s" s="527">
        <v>307</v>
      </c>
      <c r="W38" t="s" s="530">
        <v>307</v>
      </c>
      <c r="X38" t="s" s="528">
        <v>306</v>
      </c>
      <c r="Y38" t="s" s="526">
        <v>307</v>
      </c>
      <c r="Z38" t="s" s="530">
        <v>307</v>
      </c>
      <c r="AA38" t="s" s="530">
        <v>307</v>
      </c>
      <c r="AB38" t="s" s="531">
        <v>308</v>
      </c>
      <c r="AC38" t="s" s="524">
        <v>306</v>
      </c>
      <c r="AD38" s="532"/>
    </row>
    <row r="39" ht="39.55" customHeight="1">
      <c r="A39" t="s" s="160">
        <v>129</v>
      </c>
      <c r="B39" t="s" s="427">
        <v>130</v>
      </c>
      <c r="C39" t="s" s="524">
        <v>306</v>
      </c>
      <c r="D39" t="s" s="533">
        <v>310</v>
      </c>
      <c r="E39" t="s" s="533">
        <v>310</v>
      </c>
      <c r="F39" t="s" s="533">
        <v>308</v>
      </c>
      <c r="G39" t="s" s="524">
        <v>306</v>
      </c>
      <c r="H39" t="s" s="533">
        <v>307</v>
      </c>
      <c r="I39" t="s" s="533">
        <v>307</v>
      </c>
      <c r="J39" t="s" s="524">
        <v>306</v>
      </c>
      <c r="K39" t="s" s="534">
        <v>307</v>
      </c>
      <c r="L39" t="s" s="535">
        <v>307</v>
      </c>
      <c r="M39" t="s" s="528">
        <v>306</v>
      </c>
      <c r="N39" t="s" s="534">
        <v>308</v>
      </c>
      <c r="O39" t="s" s="536">
        <v>308</v>
      </c>
      <c r="P39" t="s" s="528">
        <v>306</v>
      </c>
      <c r="Q39" t="s" s="534">
        <v>307</v>
      </c>
      <c r="R39" t="s" s="535">
        <v>307</v>
      </c>
      <c r="S39" t="s" s="528">
        <v>306</v>
      </c>
      <c r="T39" t="s" s="534">
        <v>307</v>
      </c>
      <c r="U39" t="s" s="535">
        <v>309</v>
      </c>
      <c r="V39" t="s" s="535">
        <v>307</v>
      </c>
      <c r="W39" t="s" s="537">
        <v>307</v>
      </c>
      <c r="X39" t="s" s="528">
        <v>306</v>
      </c>
      <c r="Y39" t="s" s="534">
        <v>307</v>
      </c>
      <c r="Z39" t="s" s="537">
        <v>307</v>
      </c>
      <c r="AA39" t="s" s="537">
        <v>307</v>
      </c>
      <c r="AB39" t="s" s="538">
        <v>308</v>
      </c>
      <c r="AC39" t="s" s="524">
        <v>306</v>
      </c>
      <c r="AD39" s="532"/>
    </row>
    <row r="40" ht="13.75" customHeight="1">
      <c r="A40" s="152"/>
      <c r="B40" t="s" s="427">
        <v>131</v>
      </c>
      <c r="C40" t="s" s="524">
        <v>306</v>
      </c>
      <c r="D40" t="s" s="533">
        <v>308</v>
      </c>
      <c r="E40" t="s" s="533">
        <v>308</v>
      </c>
      <c r="F40" t="s" s="533">
        <v>308</v>
      </c>
      <c r="G40" t="s" s="524">
        <v>306</v>
      </c>
      <c r="H40" t="s" s="533">
        <v>307</v>
      </c>
      <c r="I40" t="s" s="533">
        <v>307</v>
      </c>
      <c r="J40" t="s" s="524">
        <v>306</v>
      </c>
      <c r="K40" t="s" s="534">
        <v>307</v>
      </c>
      <c r="L40" t="s" s="535">
        <v>307</v>
      </c>
      <c r="M40" t="s" s="528">
        <v>306</v>
      </c>
      <c r="N40" t="s" s="534">
        <v>308</v>
      </c>
      <c r="O40" t="s" s="536">
        <v>307</v>
      </c>
      <c r="P40" t="s" s="528">
        <v>306</v>
      </c>
      <c r="Q40" t="s" s="534">
        <v>307</v>
      </c>
      <c r="R40" t="s" s="535">
        <v>308</v>
      </c>
      <c r="S40" t="s" s="528">
        <v>306</v>
      </c>
      <c r="T40" t="s" s="534">
        <v>307</v>
      </c>
      <c r="U40" t="s" s="535">
        <v>309</v>
      </c>
      <c r="V40" t="s" s="535">
        <v>307</v>
      </c>
      <c r="W40" t="s" s="537">
        <v>307</v>
      </c>
      <c r="X40" t="s" s="528">
        <v>306</v>
      </c>
      <c r="Y40" t="s" s="534">
        <v>307</v>
      </c>
      <c r="Z40" t="s" s="537">
        <v>307</v>
      </c>
      <c r="AA40" t="s" s="537">
        <v>307</v>
      </c>
      <c r="AB40" t="s" s="538">
        <v>311</v>
      </c>
      <c r="AC40" t="s" s="524">
        <v>306</v>
      </c>
      <c r="AD40" s="532"/>
    </row>
    <row r="41" ht="26.55" customHeight="1">
      <c r="A41" s="156"/>
      <c r="B41" t="s" s="427">
        <v>132</v>
      </c>
      <c r="C41" t="s" s="524">
        <v>306</v>
      </c>
      <c r="D41" t="s" s="533">
        <v>307</v>
      </c>
      <c r="E41" t="s" s="533">
        <v>308</v>
      </c>
      <c r="F41" t="s" s="533">
        <v>308</v>
      </c>
      <c r="G41" t="s" s="524">
        <v>306</v>
      </c>
      <c r="H41" t="s" s="533">
        <v>307</v>
      </c>
      <c r="I41" t="s" s="533">
        <v>307</v>
      </c>
      <c r="J41" t="s" s="524">
        <v>306</v>
      </c>
      <c r="K41" t="s" s="534">
        <v>307</v>
      </c>
      <c r="L41" t="s" s="535">
        <v>308</v>
      </c>
      <c r="M41" t="s" s="528">
        <v>306</v>
      </c>
      <c r="N41" t="s" s="534">
        <v>308</v>
      </c>
      <c r="O41" t="s" s="536">
        <v>308</v>
      </c>
      <c r="P41" t="s" s="528">
        <v>306</v>
      </c>
      <c r="Q41" t="s" s="534">
        <v>307</v>
      </c>
      <c r="R41" t="s" s="535">
        <v>308</v>
      </c>
      <c r="S41" t="s" s="528">
        <v>306</v>
      </c>
      <c r="T41" t="s" s="534">
        <v>307</v>
      </c>
      <c r="U41" t="s" s="535">
        <v>307</v>
      </c>
      <c r="V41" t="s" s="535">
        <v>307</v>
      </c>
      <c r="W41" t="s" s="537">
        <v>307</v>
      </c>
      <c r="X41" t="s" s="528">
        <v>306</v>
      </c>
      <c r="Y41" t="s" s="534">
        <v>307</v>
      </c>
      <c r="Z41" t="s" s="537">
        <v>307</v>
      </c>
      <c r="AA41" t="s" s="537">
        <v>307</v>
      </c>
      <c r="AB41" t="s" s="538">
        <v>311</v>
      </c>
      <c r="AC41" t="s" s="524">
        <v>306</v>
      </c>
      <c r="AD41" s="532"/>
    </row>
    <row r="42" ht="13.75" customHeight="1">
      <c r="A42" t="s" s="174">
        <v>134</v>
      </c>
      <c r="B42" t="s" s="433">
        <v>135</v>
      </c>
      <c r="C42" t="s" s="524">
        <v>306</v>
      </c>
      <c r="D42" t="s" s="539">
        <v>308</v>
      </c>
      <c r="E42" t="s" s="539">
        <v>308</v>
      </c>
      <c r="F42" t="s" s="539">
        <v>308</v>
      </c>
      <c r="G42" t="s" s="524">
        <v>306</v>
      </c>
      <c r="H42" t="s" s="539">
        <v>307</v>
      </c>
      <c r="I42" t="s" s="539">
        <v>307</v>
      </c>
      <c r="J42" t="s" s="524">
        <v>306</v>
      </c>
      <c r="K42" t="s" s="540">
        <v>307</v>
      </c>
      <c r="L42" t="s" s="541">
        <v>307</v>
      </c>
      <c r="M42" t="s" s="528">
        <v>306</v>
      </c>
      <c r="N42" t="s" s="540">
        <v>307</v>
      </c>
      <c r="O42" t="s" s="542">
        <v>307</v>
      </c>
      <c r="P42" t="s" s="528">
        <v>306</v>
      </c>
      <c r="Q42" t="s" s="540">
        <v>307</v>
      </c>
      <c r="R42" t="s" s="542">
        <v>307</v>
      </c>
      <c r="S42" t="s" s="528">
        <v>306</v>
      </c>
      <c r="T42" t="s" s="540">
        <v>307</v>
      </c>
      <c r="U42" t="s" s="542">
        <v>307</v>
      </c>
      <c r="V42" t="s" s="542">
        <v>307</v>
      </c>
      <c r="W42" t="s" s="543">
        <v>307</v>
      </c>
      <c r="X42" t="s" s="528">
        <v>306</v>
      </c>
      <c r="Y42" t="s" s="540">
        <v>307</v>
      </c>
      <c r="Z42" t="s" s="543">
        <v>307</v>
      </c>
      <c r="AA42" t="s" s="543">
        <v>307</v>
      </c>
      <c r="AB42" t="s" s="544">
        <v>307</v>
      </c>
      <c r="AC42" t="s" s="524">
        <v>306</v>
      </c>
      <c r="AD42" s="532"/>
    </row>
    <row r="43" ht="65.75" customHeight="1">
      <c r="A43" s="152"/>
      <c r="B43" t="s" s="433">
        <v>136</v>
      </c>
      <c r="C43" t="s" s="524">
        <v>306</v>
      </c>
      <c r="D43" t="s" s="539">
        <v>311</v>
      </c>
      <c r="E43" t="s" s="539">
        <v>308</v>
      </c>
      <c r="F43" t="s" s="539">
        <v>308</v>
      </c>
      <c r="G43" t="s" s="524">
        <v>306</v>
      </c>
      <c r="H43" t="s" s="539">
        <v>312</v>
      </c>
      <c r="I43" t="s" s="539">
        <v>313</v>
      </c>
      <c r="J43" t="s" s="524">
        <v>306</v>
      </c>
      <c r="K43" t="s" s="540">
        <v>308</v>
      </c>
      <c r="L43" t="s" s="543">
        <v>308</v>
      </c>
      <c r="M43" t="s" s="528">
        <v>306</v>
      </c>
      <c r="N43" t="s" s="540">
        <v>308</v>
      </c>
      <c r="O43" t="s" s="542">
        <v>308</v>
      </c>
      <c r="P43" t="s" s="528">
        <v>306</v>
      </c>
      <c r="Q43" t="s" s="540">
        <v>308</v>
      </c>
      <c r="R43" t="s" s="542">
        <v>308</v>
      </c>
      <c r="S43" t="s" s="528">
        <v>306</v>
      </c>
      <c r="T43" t="s" s="540">
        <v>308</v>
      </c>
      <c r="U43" t="s" s="542">
        <v>307</v>
      </c>
      <c r="V43" t="s" s="542">
        <v>308</v>
      </c>
      <c r="W43" t="s" s="543">
        <v>307</v>
      </c>
      <c r="X43" t="s" s="528">
        <v>306</v>
      </c>
      <c r="Y43" t="s" s="540">
        <v>307</v>
      </c>
      <c r="Z43" t="s" s="543">
        <v>307</v>
      </c>
      <c r="AA43" t="s" s="543">
        <v>307</v>
      </c>
      <c r="AB43" t="s" s="544">
        <v>311</v>
      </c>
      <c r="AC43" t="s" s="524">
        <v>306</v>
      </c>
      <c r="AD43" s="532"/>
    </row>
    <row r="44" ht="26.55" customHeight="1">
      <c r="A44" s="156"/>
      <c r="B44" t="s" s="433">
        <v>137</v>
      </c>
      <c r="C44" t="s" s="524">
        <v>306</v>
      </c>
      <c r="D44" t="s" s="539">
        <v>311</v>
      </c>
      <c r="E44" t="s" s="539">
        <v>308</v>
      </c>
      <c r="F44" t="s" s="539">
        <v>308</v>
      </c>
      <c r="G44" t="s" s="524">
        <v>306</v>
      </c>
      <c r="H44" t="s" s="539">
        <v>310</v>
      </c>
      <c r="I44" t="s" s="539">
        <v>310</v>
      </c>
      <c r="J44" t="s" s="524">
        <v>306</v>
      </c>
      <c r="K44" t="s" s="540">
        <v>308</v>
      </c>
      <c r="L44" t="s" s="543">
        <v>311</v>
      </c>
      <c r="M44" t="s" s="528">
        <v>306</v>
      </c>
      <c r="N44" t="s" s="540">
        <v>307</v>
      </c>
      <c r="O44" t="s" s="542">
        <v>307</v>
      </c>
      <c r="P44" t="s" s="528">
        <v>306</v>
      </c>
      <c r="Q44" t="s" s="540">
        <v>308</v>
      </c>
      <c r="R44" t="s" s="542">
        <v>308</v>
      </c>
      <c r="S44" t="s" s="528">
        <v>306</v>
      </c>
      <c r="T44" t="s" s="540">
        <v>307</v>
      </c>
      <c r="U44" t="s" s="542">
        <v>308</v>
      </c>
      <c r="V44" t="s" s="542">
        <v>307</v>
      </c>
      <c r="W44" t="s" s="543">
        <v>307</v>
      </c>
      <c r="X44" t="s" s="528">
        <v>306</v>
      </c>
      <c r="Y44" t="s" s="540">
        <v>307</v>
      </c>
      <c r="Z44" t="s" s="543">
        <v>307</v>
      </c>
      <c r="AA44" t="s" s="543">
        <v>307</v>
      </c>
      <c r="AB44" t="s" s="544">
        <v>310</v>
      </c>
      <c r="AC44" t="s" s="524">
        <v>306</v>
      </c>
      <c r="AD44" s="532"/>
    </row>
    <row r="45" ht="39.55" customHeight="1">
      <c r="A45" t="s" s="191">
        <v>138</v>
      </c>
      <c r="B45" t="s" s="439">
        <v>139</v>
      </c>
      <c r="C45" t="s" s="524">
        <v>306</v>
      </c>
      <c r="D45" t="s" s="545">
        <v>307</v>
      </c>
      <c r="E45" t="s" s="545">
        <v>308</v>
      </c>
      <c r="F45" t="s" s="545">
        <v>308</v>
      </c>
      <c r="G45" t="s" s="524">
        <v>306</v>
      </c>
      <c r="H45" t="s" s="545">
        <v>307</v>
      </c>
      <c r="I45" t="s" s="545">
        <v>307</v>
      </c>
      <c r="J45" t="s" s="524">
        <v>306</v>
      </c>
      <c r="K45" t="s" s="546">
        <v>282</v>
      </c>
      <c r="L45" t="s" s="547">
        <v>307</v>
      </c>
      <c r="M45" t="s" s="528">
        <v>306</v>
      </c>
      <c r="N45" t="s" s="546">
        <v>308</v>
      </c>
      <c r="O45" t="s" s="548">
        <v>307</v>
      </c>
      <c r="P45" t="s" s="528">
        <v>306</v>
      </c>
      <c r="Q45" t="s" s="546">
        <v>308</v>
      </c>
      <c r="R45" t="s" s="548">
        <v>308</v>
      </c>
      <c r="S45" t="s" s="528">
        <v>306</v>
      </c>
      <c r="T45" t="s" s="546">
        <v>307</v>
      </c>
      <c r="U45" t="s" s="548">
        <v>308</v>
      </c>
      <c r="V45" t="s" s="548">
        <v>307</v>
      </c>
      <c r="W45" t="s" s="547">
        <v>307</v>
      </c>
      <c r="X45" t="s" s="528">
        <v>306</v>
      </c>
      <c r="Y45" t="s" s="546">
        <v>307</v>
      </c>
      <c r="Z45" t="s" s="547">
        <v>307</v>
      </c>
      <c r="AA45" t="s" s="547">
        <v>307</v>
      </c>
      <c r="AB45" t="s" s="549">
        <v>311</v>
      </c>
      <c r="AC45" t="s" s="524">
        <v>306</v>
      </c>
      <c r="AD45" s="532"/>
    </row>
    <row r="46" ht="26.55" customHeight="1">
      <c r="A46" s="152"/>
      <c r="B46" t="s" s="439">
        <v>140</v>
      </c>
      <c r="C46" t="s" s="524">
        <v>306</v>
      </c>
      <c r="D46" t="s" s="545">
        <v>308</v>
      </c>
      <c r="E46" t="s" s="545">
        <v>308</v>
      </c>
      <c r="F46" t="s" s="545">
        <v>311</v>
      </c>
      <c r="G46" t="s" s="524">
        <v>306</v>
      </c>
      <c r="H46" t="s" s="545">
        <v>307</v>
      </c>
      <c r="I46" t="s" s="545">
        <v>308</v>
      </c>
      <c r="J46" t="s" s="524">
        <v>306</v>
      </c>
      <c r="K46" t="s" s="546">
        <v>308</v>
      </c>
      <c r="L46" t="s" s="550">
        <v>308</v>
      </c>
      <c r="M46" t="s" s="528">
        <v>306</v>
      </c>
      <c r="N46" t="s" s="546">
        <v>308</v>
      </c>
      <c r="O46" t="s" s="549">
        <v>308</v>
      </c>
      <c r="P46" t="s" s="524">
        <v>306</v>
      </c>
      <c r="Q46" t="s" s="545">
        <v>307</v>
      </c>
      <c r="R46" t="s" s="545">
        <v>307</v>
      </c>
      <c r="S46" t="s" s="524">
        <v>306</v>
      </c>
      <c r="T46" t="s" s="545">
        <v>311</v>
      </c>
      <c r="U46" t="s" s="545">
        <v>311</v>
      </c>
      <c r="V46" t="s" s="546">
        <v>307</v>
      </c>
      <c r="W46" t="s" s="547">
        <v>307</v>
      </c>
      <c r="X46" t="s" s="528">
        <v>306</v>
      </c>
      <c r="Y46" t="s" s="546">
        <v>308</v>
      </c>
      <c r="Z46" t="s" s="547">
        <v>308</v>
      </c>
      <c r="AA46" t="s" s="547">
        <v>307</v>
      </c>
      <c r="AB46" t="s" s="549">
        <v>308</v>
      </c>
      <c r="AC46" t="s" s="524">
        <v>306</v>
      </c>
      <c r="AD46" s="532"/>
    </row>
    <row r="47" ht="39.55" customHeight="1">
      <c r="A47" s="156"/>
      <c r="B47" t="s" s="439">
        <v>142</v>
      </c>
      <c r="C47" t="s" s="524">
        <v>306</v>
      </c>
      <c r="D47" t="s" s="545">
        <v>311</v>
      </c>
      <c r="E47" t="s" s="545">
        <v>308</v>
      </c>
      <c r="F47" t="s" s="545">
        <v>308</v>
      </c>
      <c r="G47" t="s" s="524">
        <v>306</v>
      </c>
      <c r="H47" t="s" s="545">
        <v>307</v>
      </c>
      <c r="I47" t="s" s="545">
        <v>311</v>
      </c>
      <c r="J47" t="s" s="524">
        <v>306</v>
      </c>
      <c r="K47" t="s" s="546">
        <v>308</v>
      </c>
      <c r="L47" t="s" s="547">
        <v>307</v>
      </c>
      <c r="M47" t="s" s="528">
        <v>306</v>
      </c>
      <c r="N47" t="s" s="546">
        <v>311</v>
      </c>
      <c r="O47" t="s" s="548">
        <v>308</v>
      </c>
      <c r="P47" t="s" s="528">
        <v>306</v>
      </c>
      <c r="Q47" t="s" s="546">
        <v>308</v>
      </c>
      <c r="R47" t="s" s="548">
        <v>307</v>
      </c>
      <c r="S47" t="s" s="528">
        <v>306</v>
      </c>
      <c r="T47" t="s" s="546">
        <v>311</v>
      </c>
      <c r="U47" t="s" s="548">
        <v>308</v>
      </c>
      <c r="V47" t="s" s="548">
        <v>307</v>
      </c>
      <c r="W47" t="s" s="547">
        <v>307</v>
      </c>
      <c r="X47" t="s" s="528">
        <v>306</v>
      </c>
      <c r="Y47" t="s" s="546">
        <v>311</v>
      </c>
      <c r="Z47" t="s" s="547">
        <v>308</v>
      </c>
      <c r="AA47" t="s" s="547">
        <v>307</v>
      </c>
      <c r="AB47" t="s" s="549">
        <v>311</v>
      </c>
      <c r="AC47" t="s" s="524">
        <v>306</v>
      </c>
      <c r="AD47" s="532"/>
    </row>
    <row r="48" ht="13.75" customHeight="1">
      <c r="A48" t="s" s="207">
        <v>144</v>
      </c>
      <c r="B48" t="s" s="447">
        <v>145</v>
      </c>
      <c r="C48" t="s" s="524">
        <v>306</v>
      </c>
      <c r="D48" t="s" s="551">
        <v>311</v>
      </c>
      <c r="E48" t="s" s="551">
        <v>311</v>
      </c>
      <c r="F48" t="s" s="551">
        <v>311</v>
      </c>
      <c r="G48" t="s" s="524">
        <v>306</v>
      </c>
      <c r="H48" t="s" s="551">
        <v>307</v>
      </c>
      <c r="I48" t="s" s="551">
        <v>311</v>
      </c>
      <c r="J48" t="s" s="524">
        <v>306</v>
      </c>
      <c r="K48" t="s" s="552">
        <v>308</v>
      </c>
      <c r="L48" t="s" s="553">
        <v>308</v>
      </c>
      <c r="M48" t="s" s="528">
        <v>306</v>
      </c>
      <c r="N48" t="s" s="552">
        <v>308</v>
      </c>
      <c r="O48" t="s" s="554">
        <v>308</v>
      </c>
      <c r="P48" t="s" s="524">
        <v>306</v>
      </c>
      <c r="Q48" t="s" s="551">
        <v>307</v>
      </c>
      <c r="R48" t="s" s="551">
        <v>308</v>
      </c>
      <c r="S48" t="s" s="524">
        <v>306</v>
      </c>
      <c r="T48" t="s" s="551">
        <v>311</v>
      </c>
      <c r="U48" t="s" s="551">
        <v>308</v>
      </c>
      <c r="V48" t="s" s="552">
        <v>307</v>
      </c>
      <c r="W48" t="s" s="553">
        <v>307</v>
      </c>
      <c r="X48" t="s" s="528">
        <v>306</v>
      </c>
      <c r="Y48" t="s" s="552">
        <v>308</v>
      </c>
      <c r="Z48" t="s" s="553">
        <v>307</v>
      </c>
      <c r="AA48" t="s" s="553">
        <v>307</v>
      </c>
      <c r="AB48" t="s" s="554">
        <v>308</v>
      </c>
      <c r="AC48" t="s" s="524">
        <v>306</v>
      </c>
      <c r="AD48" s="532"/>
    </row>
    <row r="49" ht="39.55" customHeight="1">
      <c r="A49" s="152"/>
      <c r="B49" t="s" s="454">
        <v>146</v>
      </c>
      <c r="C49" t="s" s="524">
        <v>306</v>
      </c>
      <c r="D49" t="s" s="551">
        <v>311</v>
      </c>
      <c r="E49" t="s" s="551">
        <v>311</v>
      </c>
      <c r="F49" t="s" s="551">
        <v>311</v>
      </c>
      <c r="G49" t="s" s="524">
        <v>306</v>
      </c>
      <c r="H49" t="s" s="551">
        <v>307</v>
      </c>
      <c r="I49" t="s" s="551">
        <v>308</v>
      </c>
      <c r="J49" t="s" s="524">
        <v>306</v>
      </c>
      <c r="K49" t="s" s="552">
        <v>308</v>
      </c>
      <c r="L49" t="s" s="553">
        <v>307</v>
      </c>
      <c r="M49" t="s" s="528">
        <v>306</v>
      </c>
      <c r="N49" t="s" s="552">
        <v>308</v>
      </c>
      <c r="O49" t="s" s="555">
        <v>311</v>
      </c>
      <c r="P49" t="s" s="528">
        <v>306</v>
      </c>
      <c r="Q49" t="s" s="552">
        <v>308</v>
      </c>
      <c r="R49" t="s" s="555">
        <v>311</v>
      </c>
      <c r="S49" t="s" s="528">
        <v>306</v>
      </c>
      <c r="T49" t="s" s="552">
        <v>308</v>
      </c>
      <c r="U49" t="s" s="555">
        <v>311</v>
      </c>
      <c r="V49" t="s" s="555">
        <v>307</v>
      </c>
      <c r="W49" t="s" s="553">
        <v>307</v>
      </c>
      <c r="X49" t="s" s="528">
        <v>306</v>
      </c>
      <c r="Y49" t="s" s="552">
        <v>308</v>
      </c>
      <c r="Z49" t="s" s="553">
        <v>308</v>
      </c>
      <c r="AA49" t="s" s="553">
        <v>308</v>
      </c>
      <c r="AB49" t="s" s="554">
        <v>311</v>
      </c>
      <c r="AC49" t="s" s="524">
        <v>306</v>
      </c>
      <c r="AD49" s="532"/>
    </row>
    <row r="50" ht="77.2" customHeight="1">
      <c r="A50" s="156"/>
      <c r="B50" t="s" s="454">
        <v>147</v>
      </c>
      <c r="C50" t="s" s="524">
        <v>306</v>
      </c>
      <c r="D50" t="s" s="551">
        <v>311</v>
      </c>
      <c r="E50" t="s" s="551">
        <v>311</v>
      </c>
      <c r="F50" t="s" s="551">
        <v>311</v>
      </c>
      <c r="G50" t="s" s="524">
        <v>306</v>
      </c>
      <c r="H50" t="s" s="551">
        <v>307</v>
      </c>
      <c r="I50" t="s" s="551">
        <v>308</v>
      </c>
      <c r="J50" t="s" s="524">
        <v>306</v>
      </c>
      <c r="K50" t="s" s="552">
        <v>307</v>
      </c>
      <c r="L50" t="s" s="553">
        <v>308</v>
      </c>
      <c r="M50" t="s" s="528">
        <v>306</v>
      </c>
      <c r="N50" t="s" s="552">
        <v>308</v>
      </c>
      <c r="O50" t="s" s="554">
        <v>307</v>
      </c>
      <c r="P50" t="s" s="524">
        <v>306</v>
      </c>
      <c r="Q50" t="s" s="551">
        <v>307</v>
      </c>
      <c r="R50" t="s" s="551">
        <v>311</v>
      </c>
      <c r="S50" t="s" s="524">
        <v>306</v>
      </c>
      <c r="T50" t="s" s="551">
        <v>311</v>
      </c>
      <c r="U50" t="s" s="551">
        <v>308</v>
      </c>
      <c r="V50" t="s" s="552">
        <v>307</v>
      </c>
      <c r="W50" t="s" s="553">
        <v>308</v>
      </c>
      <c r="X50" t="s" s="528">
        <v>306</v>
      </c>
      <c r="Y50" t="s" s="552">
        <v>307</v>
      </c>
      <c r="Z50" t="s" s="553">
        <v>308</v>
      </c>
      <c r="AA50" t="s" s="553">
        <v>308</v>
      </c>
      <c r="AB50" t="s" s="554">
        <v>308</v>
      </c>
      <c r="AC50" t="s" s="524">
        <v>306</v>
      </c>
      <c r="AD50" s="532"/>
    </row>
    <row r="51" ht="52.55" customHeight="1">
      <c r="A51" t="s" s="218">
        <v>148</v>
      </c>
      <c r="B51" t="s" s="455">
        <v>149</v>
      </c>
      <c r="C51" t="s" s="524">
        <v>306</v>
      </c>
      <c r="D51" t="s" s="556">
        <v>308</v>
      </c>
      <c r="E51" t="s" s="556">
        <v>308</v>
      </c>
      <c r="F51" t="s" s="556">
        <v>308</v>
      </c>
      <c r="G51" t="s" s="524">
        <v>306</v>
      </c>
      <c r="H51" t="s" s="556">
        <v>307</v>
      </c>
      <c r="I51" t="s" s="556">
        <v>307</v>
      </c>
      <c r="J51" t="s" s="524">
        <v>306</v>
      </c>
      <c r="K51" t="s" s="557">
        <v>311</v>
      </c>
      <c r="L51" t="s" s="558">
        <v>307</v>
      </c>
      <c r="M51" t="s" s="528">
        <v>306</v>
      </c>
      <c r="N51" t="s" s="557">
        <v>308</v>
      </c>
      <c r="O51" t="s" s="559">
        <v>308</v>
      </c>
      <c r="P51" t="s" s="524">
        <v>306</v>
      </c>
      <c r="Q51" t="s" s="556">
        <v>307</v>
      </c>
      <c r="R51" t="s" s="556">
        <v>307</v>
      </c>
      <c r="S51" t="s" s="524">
        <v>306</v>
      </c>
      <c r="T51" t="s" s="556">
        <v>307</v>
      </c>
      <c r="U51" t="s" s="556">
        <v>307</v>
      </c>
      <c r="V51" t="s" s="557">
        <v>307</v>
      </c>
      <c r="W51" t="s" s="558">
        <v>307</v>
      </c>
      <c r="X51" t="s" s="528">
        <v>306</v>
      </c>
      <c r="Y51" t="s" s="557">
        <v>307</v>
      </c>
      <c r="Z51" t="s" s="558">
        <v>308</v>
      </c>
      <c r="AA51" t="s" s="558">
        <v>308</v>
      </c>
      <c r="AB51" t="s" s="559">
        <v>311</v>
      </c>
      <c r="AC51" t="s" s="524">
        <v>306</v>
      </c>
      <c r="AD51" s="532"/>
    </row>
    <row r="52" ht="26.55" customHeight="1">
      <c r="A52" s="152"/>
      <c r="B52" t="s" s="455">
        <v>150</v>
      </c>
      <c r="C52" t="s" s="524">
        <v>306</v>
      </c>
      <c r="D52" t="s" s="556">
        <v>308</v>
      </c>
      <c r="E52" t="s" s="556">
        <v>282</v>
      </c>
      <c r="F52" t="s" s="556">
        <v>282</v>
      </c>
      <c r="G52" t="s" s="524">
        <v>306</v>
      </c>
      <c r="H52" t="s" s="556">
        <v>307</v>
      </c>
      <c r="I52" t="s" s="556">
        <v>307</v>
      </c>
      <c r="J52" t="s" s="524">
        <v>306</v>
      </c>
      <c r="K52" t="s" s="557">
        <v>308</v>
      </c>
      <c r="L52" t="s" s="558">
        <v>308</v>
      </c>
      <c r="M52" t="s" s="528">
        <v>306</v>
      </c>
      <c r="N52" t="s" s="557">
        <v>311</v>
      </c>
      <c r="O52" t="s" s="559">
        <v>308</v>
      </c>
      <c r="P52" t="s" s="524">
        <v>306</v>
      </c>
      <c r="Q52" t="s" s="556">
        <v>308</v>
      </c>
      <c r="R52" t="s" s="556">
        <v>308</v>
      </c>
      <c r="S52" t="s" s="524">
        <v>306</v>
      </c>
      <c r="T52" t="s" s="556">
        <v>308</v>
      </c>
      <c r="U52" t="s" s="556">
        <v>308</v>
      </c>
      <c r="V52" t="s" s="557">
        <v>308</v>
      </c>
      <c r="W52" t="s" s="558">
        <v>307</v>
      </c>
      <c r="X52" t="s" s="528">
        <v>306</v>
      </c>
      <c r="Y52" t="s" s="557">
        <v>308</v>
      </c>
      <c r="Z52" t="s" s="558">
        <v>307</v>
      </c>
      <c r="AA52" t="s" s="558">
        <v>307</v>
      </c>
      <c r="AB52" t="s" s="559">
        <v>311</v>
      </c>
      <c r="AC52" t="s" s="524">
        <v>306</v>
      </c>
      <c r="AD52" s="532"/>
    </row>
    <row r="53" ht="26.55" customHeight="1">
      <c r="A53" s="156"/>
      <c r="B53" t="s" s="455">
        <v>151</v>
      </c>
      <c r="C53" t="s" s="524">
        <v>306</v>
      </c>
      <c r="D53" t="s" s="556">
        <v>311</v>
      </c>
      <c r="E53" t="s" s="556">
        <v>308</v>
      </c>
      <c r="F53" t="s" s="556">
        <v>282</v>
      </c>
      <c r="G53" t="s" s="524">
        <v>306</v>
      </c>
      <c r="H53" t="s" s="556">
        <v>307</v>
      </c>
      <c r="I53" t="s" s="556">
        <v>307</v>
      </c>
      <c r="J53" t="s" s="524">
        <v>306</v>
      </c>
      <c r="K53" t="s" s="557">
        <v>308</v>
      </c>
      <c r="L53" t="s" s="558">
        <v>282</v>
      </c>
      <c r="M53" t="s" s="528">
        <v>306</v>
      </c>
      <c r="N53" t="s" s="557">
        <v>311</v>
      </c>
      <c r="O53" t="s" s="559">
        <v>308</v>
      </c>
      <c r="P53" t="s" s="524">
        <v>306</v>
      </c>
      <c r="Q53" t="s" s="556">
        <v>307</v>
      </c>
      <c r="R53" t="s" s="556">
        <v>308</v>
      </c>
      <c r="S53" t="s" s="524">
        <v>306</v>
      </c>
      <c r="T53" t="s" s="556">
        <v>308</v>
      </c>
      <c r="U53" t="s" s="556">
        <v>308</v>
      </c>
      <c r="V53" t="s" s="557">
        <v>307</v>
      </c>
      <c r="W53" t="s" s="558">
        <v>307</v>
      </c>
      <c r="X53" t="s" s="528">
        <v>306</v>
      </c>
      <c r="Y53" t="s" s="557">
        <v>308</v>
      </c>
      <c r="Z53" t="s" s="558">
        <v>308</v>
      </c>
      <c r="AA53" t="s" s="558">
        <v>307</v>
      </c>
      <c r="AB53" t="s" s="559">
        <v>311</v>
      </c>
      <c r="AC53" t="s" s="524">
        <v>306</v>
      </c>
      <c r="AD53" s="532"/>
    </row>
    <row r="54" ht="20.2" customHeight="1">
      <c r="A54" t="s" s="523">
        <v>314</v>
      </c>
      <c r="B54" s="104"/>
      <c r="C54" s="71"/>
      <c r="D54" t="s" s="206">
        <v>86</v>
      </c>
      <c r="E54" s="104"/>
      <c r="F54" s="104"/>
      <c r="G54" s="71"/>
      <c r="H54" t="s" s="206">
        <v>87</v>
      </c>
      <c r="I54" s="104"/>
      <c r="J54" s="71"/>
      <c r="K54" t="s" s="206">
        <v>88</v>
      </c>
      <c r="L54" s="560"/>
      <c r="M54" s="71"/>
      <c r="N54" t="s" s="206">
        <v>89</v>
      </c>
      <c r="O54" s="104"/>
      <c r="P54" s="71"/>
      <c r="Q54" t="s" s="206">
        <v>90</v>
      </c>
      <c r="R54" s="104"/>
      <c r="S54" s="71"/>
      <c r="T54" t="s" s="206">
        <v>91</v>
      </c>
      <c r="U54" s="104"/>
      <c r="V54" s="104"/>
      <c r="W54" s="560"/>
      <c r="X54" s="71"/>
      <c r="Y54" t="s" s="206">
        <v>92</v>
      </c>
      <c r="Z54" s="560"/>
      <c r="AA54" s="560"/>
      <c r="AB54" s="104"/>
      <c r="AC54" s="488"/>
      <c r="AD54" s="532"/>
    </row>
    <row r="55" ht="13.75" customHeight="1">
      <c r="A55" t="s" s="138">
        <v>124</v>
      </c>
      <c r="B55" t="s" s="417">
        <v>125</v>
      </c>
      <c r="C55" s="561">
        <f>MEDIAN(D55:F55,H55:I55,K55:L55,N55:O55,Q55:R55,T55:W55,Y55:AB55)</f>
        <v>3</v>
      </c>
      <c r="D55" s="562">
        <f>IF(D35="High",3)+IF(D35="Medium",2)+IF(D35="Low",1)+IF(D35="NA","0")</f>
        <v>3</v>
      </c>
      <c r="E55" s="562">
        <f>IF(E35="High",3)+IF(E35="Medium",2)+IF(E35="Low",1)+IF(E35="NA","0")</f>
        <v>3</v>
      </c>
      <c r="F55" s="562">
        <f>IF(F35="High",3)+IF(F35="Medium",2)+IF(F35="Low",1)+IF(F35="NA","0")</f>
        <v>2</v>
      </c>
      <c r="G55" s="563">
        <f>MEDIAN(D55:F55)</f>
        <v>3</v>
      </c>
      <c r="H55" s="562">
        <f>IF(H35="High",3)+IF(H35="Medium",2)+IF(H35="Low",1)+IF(H35="NA","0")</f>
        <v>3</v>
      </c>
      <c r="I55" s="562">
        <f>IF(I35="High",3)+IF(I35="Medium",2)+IF(I35="Low",1)+IF(I35="NA","0")</f>
        <v>3</v>
      </c>
      <c r="J55" s="561">
        <f>MEDIAN(H55:I55)</f>
        <v>3</v>
      </c>
      <c r="K55" s="562">
        <f>IF(K35="High",3)+IF(K35="Medium",2)+IF(K35="Low",1)+IF(K35="NA","0")</f>
        <v>2</v>
      </c>
      <c r="L55" s="562">
        <f>IF(L35="High",3)+IF(L35="Medium",2)+IF(L35="Low",1)+IF(L35="NA","0")</f>
        <v>3</v>
      </c>
      <c r="M55" s="561">
        <f>MEDIAN(K55:L55)</f>
        <v>2.5</v>
      </c>
      <c r="N55" s="562">
        <f>IF(N35="High",3)+IF(N35="Medium",2)+IF(N35="Low",1)+IF(N35="NA","0")</f>
        <v>3</v>
      </c>
      <c r="O55" s="562">
        <f>IF(O35="High",3)+IF(O35="Medium",2)+IF(O35="Low",1)+IF(O35="NA","0")</f>
        <v>2</v>
      </c>
      <c r="P55" s="561">
        <f>MEDIAN(N55:O55)</f>
        <v>2.5</v>
      </c>
      <c r="Q55" s="562">
        <f>IF(Q35="High",3)+IF(Q35="Medium",2)+IF(Q35="Low",1)+IF(Q35="NA","0")</f>
        <v>3</v>
      </c>
      <c r="R55" s="562">
        <f>IF(R35="High",3)+IF(R35="Medium",2)+IF(R35="Low",1)+IF(R35="NA","0")</f>
        <v>3</v>
      </c>
      <c r="S55" s="561">
        <f>MEDIAN(Q55:R55)</f>
        <v>3</v>
      </c>
      <c r="T55" s="562">
        <f>IF(T35="High",3)+IF(T35="Medium",2)+IF(T35="Low",1)+IF(T35="NA","0")</f>
        <v>3</v>
      </c>
      <c r="U55" s="562">
        <f>IF(U35="High",3)+IF(U35="Medium",2)+IF(U35="Low",1)+IF(U35="NA","0")</f>
        <v>3</v>
      </c>
      <c r="V55" s="562">
        <f>IF(V35="High",3)+IF(V35="Medium",2)+IF(V35="Low",1)+IF(V35="NA","0")</f>
        <v>3</v>
      </c>
      <c r="W55" s="562">
        <f>IF(W35="High",3)+IF(W35="Medium",2)+IF(W35="Low",1)+IF(W35="NA","0")</f>
        <v>3</v>
      </c>
      <c r="X55" s="563">
        <f>MEDIAN(T55:W55)</f>
        <v>3</v>
      </c>
      <c r="Y55" s="562">
        <f>IF(Y35="High",3)+IF(Y35="Medium",2)+IF(Y35="Low",1)+IF(Y35="NA","0")</f>
        <v>3</v>
      </c>
      <c r="Z55" s="562">
        <f>IF(Z35="High",3)+IF(Z35="Medium",2)+IF(Z35="Low",1)+IF(Z35="NA","0")</f>
        <v>3</v>
      </c>
      <c r="AA55" s="562">
        <f>IF(AA35="High",3)+IF(AA35="Medium",2)+IF(AA35="Low",1)+IF(AA35="NA","0")</f>
        <v>3</v>
      </c>
      <c r="AB55" s="562">
        <f>IF(AB35="High",3)+IF(AB35="Medium",2)+IF(AB35="Low",1)+IF(AB35="NA","0")</f>
        <v>3</v>
      </c>
      <c r="AC55" s="561">
        <f>MEDIAN(Y55:AB55)</f>
        <v>3</v>
      </c>
      <c r="AD55" s="495">
        <f>SUM(D55:F55,H55:I55,K55:L55,N55:O55,Q55:R55,T55:W55,Y55:AB55)</f>
        <v>54</v>
      </c>
    </row>
    <row r="56" ht="26.55" customHeight="1">
      <c r="A56" s="152"/>
      <c r="B56" t="s" s="417">
        <v>126</v>
      </c>
      <c r="C56" s="561">
        <f>MEDIAN(D56:F56,H56:I56,K56:L56,N56:O56,Q56:R56,T56:W56,Y56:AB56)</f>
        <v>3</v>
      </c>
      <c r="D56" s="562">
        <f>IF(D36="High",3)+IF(D36="Medium",2)+IF(D36="Low",1)+IF(D36="NA","0")</f>
        <v>3</v>
      </c>
      <c r="E56" s="562">
        <f>IF(E36="High",3)+IF(E36="Medium",2)+IF(E36="Low",1)+IF(E36="NA","0")</f>
        <v>3</v>
      </c>
      <c r="F56" s="562">
        <f>IF(F36="High",3)+IF(F36="Medium",2)+IF(F36="Low",1)+IF(F36="NA","0")</f>
        <v>2</v>
      </c>
      <c r="G56" s="563">
        <f>MEDIAN(D56:F56)</f>
        <v>3</v>
      </c>
      <c r="H56" s="562">
        <f>IF(H36="High",3)+IF(H36="Medium",2)+IF(H36="Low",1)+IF(H36="NA","0")</f>
        <v>3</v>
      </c>
      <c r="I56" s="562">
        <f>IF(I36="High",3)+IF(I36="Medium",2)+IF(I36="Low",1)+IF(I36="NA","0")</f>
        <v>3</v>
      </c>
      <c r="J56" s="561">
        <f>MEDIAN(H56:I56)</f>
        <v>3</v>
      </c>
      <c r="K56" s="562">
        <f>IF(K36="High",3)+IF(K36="Medium",2)+IF(K36="Low",1)+IF(K36="NA","0")</f>
        <v>2</v>
      </c>
      <c r="L56" s="562">
        <f>IF(L36="High",3)+IF(L36="Medium",2)+IF(L36="Low",1)+IF(L36="NA","0")</f>
        <v>3</v>
      </c>
      <c r="M56" s="561">
        <f>MEDIAN(K56:L56)</f>
        <v>2.5</v>
      </c>
      <c r="N56" s="562">
        <f>IF(N36="High",3)+IF(N36="Medium",2)+IF(N36="Low",1)+IF(N36="NA","0")</f>
        <v>2</v>
      </c>
      <c r="O56" s="562">
        <f>IF(O36="High",3)+IF(O36="Medium",2)+IF(O36="Low",1)+IF(O36="NA","0")</f>
        <v>3</v>
      </c>
      <c r="P56" s="561">
        <f>MEDIAN(N56:O56)</f>
        <v>2.5</v>
      </c>
      <c r="Q56" s="562">
        <f>IF(Q36="High",3)+IF(Q36="Medium",2)+IF(Q36="Low",1)+IF(Q36="NA","0")</f>
        <v>2</v>
      </c>
      <c r="R56" s="562">
        <f>IF(R36="High",3)+IF(R36="Medium",2)+IF(R36="Low",1)+IF(R36="NA","0")</f>
        <v>3</v>
      </c>
      <c r="S56" s="561">
        <f>MEDIAN(Q56:R56)</f>
        <v>2.5</v>
      </c>
      <c r="T56" s="562">
        <f>IF(T36="High",3)+IF(T36="Medium",2)+IF(T36="Low",1)+IF(T36="NA","0")</f>
        <v>3</v>
      </c>
      <c r="U56" s="562">
        <f>IF(U36="High",3)+IF(U36="Medium",2)+IF(U36="Low",1)+IF(U36="NA","0")</f>
        <v>0</v>
      </c>
      <c r="V56" s="562">
        <f>IF(V36="High",3)+IF(V36="Medium",2)+IF(V36="Low",1)+IF(V36="NA","0")</f>
        <v>3</v>
      </c>
      <c r="W56" s="562">
        <f>IF(W36="High",3)+IF(W36="Medium",2)+IF(W36="Low",1)+IF(W36="NA","0")</f>
        <v>2</v>
      </c>
      <c r="X56" s="563">
        <f>MEDIAN(T56:W56)</f>
        <v>2.5</v>
      </c>
      <c r="Y56" s="562">
        <f>IF(Y36="High",3)+IF(Y36="Medium",2)+IF(Y36="Low",1)+IF(Y36="NA","0")</f>
        <v>3</v>
      </c>
      <c r="Z56" s="562">
        <f>IF(Z36="High",3)+IF(Z36="Medium",2)+IF(Z36="Low",1)+IF(Z36="NA","0")</f>
        <v>3</v>
      </c>
      <c r="AA56" s="562">
        <f>IF(AA36="High",3)+IF(AA36="Medium",2)+IF(AA36="Low",1)+IF(AA36="NA","0")</f>
        <v>3</v>
      </c>
      <c r="AB56" s="562">
        <f>IF(AB36="High",3)+IF(AB36="Medium",2)+IF(AB36="Low",1)+IF(AB36="NA","0")</f>
        <v>3</v>
      </c>
      <c r="AC56" s="561">
        <f>MEDIAN(Y56:AB56)</f>
        <v>3</v>
      </c>
      <c r="AD56" s="495">
        <f>SUM(D56:F56,H56:I56,K56:L56,N56:O56,Q56:R56,T56:W56,Y56:AB56)</f>
        <v>49</v>
      </c>
    </row>
    <row r="57" ht="26.55" customHeight="1">
      <c r="A57" s="152"/>
      <c r="B57" t="s" s="417">
        <v>127</v>
      </c>
      <c r="C57" s="561">
        <f>MEDIAN(D57:F57,H57:I57,K57:L57,N57:O57,Q57:R57,T57:W57,Y57:AB57)</f>
        <v>3</v>
      </c>
      <c r="D57" s="562">
        <f>IF(D37="High",3)+IF(D37="Medium",2)+IF(D37="Low",1)+IF(D37="NA","0")</f>
        <v>2</v>
      </c>
      <c r="E57" s="562">
        <f>IF(E37="High",3)+IF(E37="Medium",2)+IF(E37="Low",1)+IF(E37="NA","0")</f>
        <v>3</v>
      </c>
      <c r="F57" s="562">
        <f>IF(F37="High",3)+IF(F37="Medium",2)+IF(F37="Low",1)+IF(F37="NA","0")</f>
        <v>2</v>
      </c>
      <c r="G57" s="563">
        <f>MEDIAN(D57:F57)</f>
        <v>2</v>
      </c>
      <c r="H57" s="562">
        <f>IF(H37="High",3)+IF(H37="Medium",2)+IF(H37="Low",1)+IF(H37="NA","0")</f>
        <v>3</v>
      </c>
      <c r="I57" s="562">
        <f>IF(I37="High",3)+IF(I37="Medium",2)+IF(I37="Low",1)+IF(I37="NA","0")</f>
        <v>3</v>
      </c>
      <c r="J57" s="561">
        <f>MEDIAN(H57:I57)</f>
        <v>3</v>
      </c>
      <c r="K57" s="562">
        <f>IF(K37="High",3)+IF(K37="Medium",2)+IF(K37="Low",1)+IF(K37="NA","0")</f>
        <v>2</v>
      </c>
      <c r="L57" s="562">
        <f>IF(L37="High",3)+IF(L37="Medium",2)+IF(L37="Low",1)+IF(L37="NA","0")</f>
        <v>3</v>
      </c>
      <c r="M57" s="561">
        <f>MEDIAN(K57:L57)</f>
        <v>2.5</v>
      </c>
      <c r="N57" s="562">
        <f>IF(N37="High",3)+IF(N37="Medium",2)+IF(N37="Low",1)+IF(N37="NA","0")</f>
        <v>2</v>
      </c>
      <c r="O57" s="562">
        <f>IF(O37="High",3)+IF(O37="Medium",2)+IF(O37="Low",1)+IF(O37="NA","0")</f>
        <v>2</v>
      </c>
      <c r="P57" s="561">
        <f>MEDIAN(N57:O57)</f>
        <v>2</v>
      </c>
      <c r="Q57" s="562">
        <f>IF(Q37="High",3)+IF(Q37="Medium",2)+IF(Q37="Low",1)+IF(Q37="NA","0")</f>
        <v>3</v>
      </c>
      <c r="R57" s="562">
        <f>IF(R37="High",3)+IF(R37="Medium",2)+IF(R37="Low",1)+IF(R37="NA","0")</f>
        <v>2</v>
      </c>
      <c r="S57" s="561">
        <f>MEDIAN(Q57:R57)</f>
        <v>2.5</v>
      </c>
      <c r="T57" s="562">
        <f>IF(T37="High",3)+IF(T37="Medium",2)+IF(T37="Low",1)+IF(T37="NA","0")</f>
        <v>3</v>
      </c>
      <c r="U57" s="562">
        <f>IF(U37="High",3)+IF(U37="Medium",2)+IF(U37="Low",1)+IF(U37="NA","0")</f>
        <v>3</v>
      </c>
      <c r="V57" s="562">
        <f>IF(V37="High",3)+IF(V37="Medium",2)+IF(V37="Low",1)+IF(V37="NA","0")</f>
        <v>3</v>
      </c>
      <c r="W57" s="562">
        <f>IF(W37="High",3)+IF(W37="Medium",2)+IF(W37="Low",1)+IF(W37="NA","0")</f>
        <v>3</v>
      </c>
      <c r="X57" s="563">
        <f>MEDIAN(T57:W57)</f>
        <v>3</v>
      </c>
      <c r="Y57" s="562">
        <f>IF(Y37="High",3)+IF(Y37="Medium",2)+IF(Y37="Low",1)+IF(Y37="NA","0")</f>
        <v>3</v>
      </c>
      <c r="Z57" s="562">
        <f>IF(Z37="High",3)+IF(Z37="Medium",2)+IF(Z37="Low",1)+IF(Z37="NA","0")</f>
        <v>3</v>
      </c>
      <c r="AA57" s="562">
        <f>IF(AA37="High",3)+IF(AA37="Medium",2)+IF(AA37="Low",1)+IF(AA37="NA","0")</f>
        <v>3</v>
      </c>
      <c r="AB57" s="562">
        <f>IF(AB37="High",3)+IF(AB37="Medium",2)+IF(AB37="Low",1)+IF(AB37="NA","0")</f>
        <v>3</v>
      </c>
      <c r="AC57" s="561">
        <f>MEDIAN(Y57:AB57)</f>
        <v>3</v>
      </c>
      <c r="AD57" s="495">
        <f>SUM(D57:F57,H57:I57,K57:L57,N57:O57,Q57:R57,T57:W57,Y57:AB57)</f>
        <v>51</v>
      </c>
    </row>
    <row r="58" ht="26.55" customHeight="1">
      <c r="A58" s="156"/>
      <c r="B58" t="s" s="417">
        <v>128</v>
      </c>
      <c r="C58" s="561">
        <f>MEDIAN(D58:F58,H58:I58,K58:L58,N58:O58,Q58:R58,T58:W58,Y58:AB58)</f>
        <v>3</v>
      </c>
      <c r="D58" s="562">
        <f>IF(D38="High",3)+IF(D38="Medium",2)+IF(D38="Low",1)+IF(D38="NA","0")</f>
        <v>3</v>
      </c>
      <c r="E58" s="562">
        <f>IF(E38="High",3)+IF(E38="Medium",2)+IF(E38="Low",1)+IF(E38="NA","0")</f>
        <v>2</v>
      </c>
      <c r="F58" s="562">
        <f>IF(F38="High",3)+IF(F38="Medium",2)+IF(F38="Low",1)+IF(F38="NA","0")</f>
        <v>2</v>
      </c>
      <c r="G58" s="563">
        <f>MEDIAN(D58:F58)</f>
        <v>2</v>
      </c>
      <c r="H58" s="562">
        <f>IF(H38="High",3)+IF(H38="Medium",2)+IF(H38="Low",1)+IF(H38="NA","0")</f>
        <v>3</v>
      </c>
      <c r="I58" s="562">
        <f>IF(I38="High",3)+IF(I38="Medium",2)+IF(I38="Low",1)+IF(I38="NA","0")</f>
        <v>3</v>
      </c>
      <c r="J58" s="561">
        <f>MEDIAN(H58:I58)</f>
        <v>3</v>
      </c>
      <c r="K58" s="562">
        <f>IF(K38="High",3)+IF(K38="Medium",2)+IF(K38="Low",1)+IF(K38="NA","0")</f>
        <v>2</v>
      </c>
      <c r="L58" s="562">
        <f>IF(L38="High",3)+IF(L38="Medium",2)+IF(L38="Low",1)+IF(L38="NA","0")</f>
        <v>3</v>
      </c>
      <c r="M58" s="561">
        <f>MEDIAN(K58:L58)</f>
        <v>2.5</v>
      </c>
      <c r="N58" s="562">
        <f>IF(N38="High",3)+IF(N38="Medium",2)+IF(N38="Low",1)+IF(N38="NA","0")</f>
        <v>2</v>
      </c>
      <c r="O58" s="562">
        <f>IF(O38="High",3)+IF(O38="Medium",2)+IF(O38="Low",1)+IF(O38="NA","0")</f>
        <v>2</v>
      </c>
      <c r="P58" s="561">
        <f>MEDIAN(N58:O58)</f>
        <v>2</v>
      </c>
      <c r="Q58" s="562">
        <f>IF(Q38="High",3)+IF(Q38="Medium",2)+IF(Q38="Low",1)+IF(Q38="NA","0")</f>
        <v>3</v>
      </c>
      <c r="R58" s="562">
        <f>IF(R38="High",3)+IF(R38="Medium",2)+IF(R38="Low",1)+IF(R38="NA","0")</f>
        <v>3</v>
      </c>
      <c r="S58" s="561">
        <f>MEDIAN(Q58:R58)</f>
        <v>3</v>
      </c>
      <c r="T58" s="562">
        <f>IF(T38="High",3)+IF(T38="Medium",2)+IF(T38="Low",1)+IF(T38="NA","0")</f>
        <v>3</v>
      </c>
      <c r="U58" s="562">
        <f>IF(U38="High",3)+IF(U38="Medium",2)+IF(U38="Low",1)+IF(U38="NA","0")</f>
        <v>0</v>
      </c>
      <c r="V58" s="562">
        <f>IF(V38="High",3)+IF(V38="Medium",2)+IF(V38="Low",1)+IF(V38="NA","0")</f>
        <v>3</v>
      </c>
      <c r="W58" s="562">
        <f>IF(W38="High",3)+IF(W38="Medium",2)+IF(W38="Low",1)+IF(W38="NA","0")</f>
        <v>3</v>
      </c>
      <c r="X58" s="563">
        <f>MEDIAN(T58:W58)</f>
        <v>3</v>
      </c>
      <c r="Y58" s="562">
        <f>IF(Y38="High",3)+IF(Y38="Medium",2)+IF(Y38="Low",1)+IF(Y38="NA","0")</f>
        <v>3</v>
      </c>
      <c r="Z58" s="562">
        <f>IF(Z38="High",3)+IF(Z38="Medium",2)+IF(Z38="Low",1)+IF(Z38="NA","0")</f>
        <v>3</v>
      </c>
      <c r="AA58" s="562">
        <f>IF(AA38="High",3)+IF(AA38="Medium",2)+IF(AA38="Low",1)+IF(AA38="NA","0")</f>
        <v>3</v>
      </c>
      <c r="AB58" s="562">
        <f>IF(AB38="High",3)+IF(AB38="Medium",2)+IF(AB38="Low",1)+IF(AB38="NA","0")</f>
        <v>2</v>
      </c>
      <c r="AC58" s="561">
        <f>MEDIAN(Y58:AB58)</f>
        <v>3</v>
      </c>
      <c r="AD58" s="495">
        <f>SUM(D58:F58,H58:I58,K58:L58,N58:O58,Q58:R58,T58:W58,Y58:AB58)</f>
        <v>48</v>
      </c>
    </row>
    <row r="59" ht="39.55" customHeight="1">
      <c r="A59" t="s" s="160">
        <v>129</v>
      </c>
      <c r="B59" t="s" s="427">
        <v>130</v>
      </c>
      <c r="C59" s="561">
        <f>MEDIAN(D59:F59,H59:I59,K59:L59,N59:O59,Q59:R59,T59:W59,Y59:AB59)</f>
        <v>3</v>
      </c>
      <c r="D59" s="564">
        <f>IF(D39="High",3)+IF(D39="Medium",2)+IF(D39="Low",1)+IF(D39="NA","0")</f>
        <v>3</v>
      </c>
      <c r="E59" s="564">
        <f>IF(E39="High",3)+IF(E39="Medium",2)+IF(E39="Low",1)+IF(E39="NA","0")</f>
        <v>3</v>
      </c>
      <c r="F59" s="564">
        <f>IF(F39="High",3)+IF(F39="Medium",2)+IF(F39="Low",1)+IF(F39="NA","0")</f>
        <v>2</v>
      </c>
      <c r="G59" s="563">
        <f>MEDIAN(D59:F59)</f>
        <v>3</v>
      </c>
      <c r="H59" s="564">
        <f>IF(H39="High",3)+IF(H39="Medium",2)+IF(H39="Low",1)+IF(H39="NA","0")</f>
        <v>3</v>
      </c>
      <c r="I59" s="564">
        <f>IF(I39="High",3)+IF(I39="Medium",2)+IF(I39="Low",1)+IF(I39="NA","0")</f>
        <v>3</v>
      </c>
      <c r="J59" s="561">
        <f>MEDIAN(H59:I59)</f>
        <v>3</v>
      </c>
      <c r="K59" s="564">
        <f>IF(K39="High",3)+IF(K39="Medium",2)+IF(K39="Low",1)+IF(K39="NA","0")</f>
        <v>3</v>
      </c>
      <c r="L59" s="564">
        <f>IF(L39="High",3)+IF(L39="Medium",2)+IF(L39="Low",1)+IF(L39="NA","0")</f>
        <v>3</v>
      </c>
      <c r="M59" s="561">
        <f>MEDIAN(K59:L59)</f>
        <v>3</v>
      </c>
      <c r="N59" s="564">
        <f>IF(N39="High",3)+IF(N39="Medium",2)+IF(N39="Low",1)+IF(N39="NA","0")</f>
        <v>2</v>
      </c>
      <c r="O59" s="564">
        <f>IF(O39="High",3)+IF(O39="Medium",2)+IF(O39="Low",1)+IF(O39="NA","0")</f>
        <v>2</v>
      </c>
      <c r="P59" s="561">
        <f>MEDIAN(N59:O59)</f>
        <v>2</v>
      </c>
      <c r="Q59" s="564">
        <f>IF(Q39="High",3)+IF(Q39="Medium",2)+IF(Q39="Low",1)+IF(Q39="NA","0")</f>
        <v>3</v>
      </c>
      <c r="R59" s="564">
        <f>IF(R39="High",3)+IF(R39="Medium",2)+IF(R39="Low",1)+IF(R39="NA","0")</f>
        <v>3</v>
      </c>
      <c r="S59" s="561">
        <f>MEDIAN(Q59:R59)</f>
        <v>3</v>
      </c>
      <c r="T59" s="564">
        <f>IF(T39="High",3)+IF(T39="Medium",2)+IF(T39="Low",1)+IF(T39="NA","0")</f>
        <v>3</v>
      </c>
      <c r="U59" s="564">
        <f>IF(U39="High",3)+IF(U39="Medium",2)+IF(U39="Low",1)+IF(U39="NA","0")</f>
        <v>0</v>
      </c>
      <c r="V59" s="564">
        <f>IF(V39="High",3)+IF(V39="Medium",2)+IF(V39="Low",1)+IF(V39="NA","0")</f>
        <v>3</v>
      </c>
      <c r="W59" s="564">
        <f>IF(W39="High",3)+IF(W39="Medium",2)+IF(W39="Low",1)+IF(W39="NA","0")</f>
        <v>3</v>
      </c>
      <c r="X59" s="563">
        <f>MEDIAN(T59:W59)</f>
        <v>3</v>
      </c>
      <c r="Y59" s="564">
        <f>IF(Y39="High",3)+IF(Y39="Medium",2)+IF(Y39="Low",1)+IF(Y39="NA","0")</f>
        <v>3</v>
      </c>
      <c r="Z59" s="564">
        <f>IF(Z39="High",3)+IF(Z39="Medium",2)+IF(Z39="Low",1)+IF(Z39="NA","0")</f>
        <v>3</v>
      </c>
      <c r="AA59" s="564">
        <f>IF(AA39="High",3)+IF(AA39="Medium",2)+IF(AA39="Low",1)+IF(AA39="NA","0")</f>
        <v>3</v>
      </c>
      <c r="AB59" s="564">
        <f>IF(AB39="High",3)+IF(AB39="Medium",2)+IF(AB39="Low",1)+IF(AB39="NA","0")</f>
        <v>2</v>
      </c>
      <c r="AC59" s="561">
        <f>MEDIAN(Y59:AB59)</f>
        <v>3</v>
      </c>
      <c r="AD59" s="495">
        <f>SUM(D59:F59,H59:I59,K59:L59,N59:O59,Q59:R59,T59:W59,Y59:AB59)</f>
        <v>50</v>
      </c>
    </row>
    <row r="60" ht="13.75" customHeight="1">
      <c r="A60" s="152"/>
      <c r="B60" t="s" s="427">
        <v>131</v>
      </c>
      <c r="C60" s="561">
        <f>MEDIAN(D60:F60,H60:I60,K60:L60,N60:O60,Q60:R60,T60:W60,Y60:AB60)</f>
        <v>3</v>
      </c>
      <c r="D60" s="564">
        <f>IF(D40="High",3)+IF(D40="Medium",2)+IF(D40="Low",1)+IF(D40="NA","0")</f>
        <v>2</v>
      </c>
      <c r="E60" s="564">
        <f>IF(E40="High",3)+IF(E40="Medium",2)+IF(E40="Low",1)+IF(E40="NA","0")</f>
        <v>2</v>
      </c>
      <c r="F60" s="564">
        <f>IF(F40="High",3)+IF(F40="Medium",2)+IF(F40="Low",1)+IF(F40="NA","0")</f>
        <v>2</v>
      </c>
      <c r="G60" s="563">
        <f>MEDIAN(D60:F60)</f>
        <v>2</v>
      </c>
      <c r="H60" s="564">
        <f>IF(H40="High",3)+IF(H40="Medium",2)+IF(H40="Low",1)+IF(H40="NA","0")</f>
        <v>3</v>
      </c>
      <c r="I60" s="564">
        <f>IF(I40="High",3)+IF(I40="Medium",2)+IF(I40="Low",1)+IF(I40="NA","0")</f>
        <v>3</v>
      </c>
      <c r="J60" s="561">
        <f>MEDIAN(H60:I60)</f>
        <v>3</v>
      </c>
      <c r="K60" s="564">
        <f>IF(K40="High",3)+IF(K40="Medium",2)+IF(K40="Low",1)+IF(K40="NA","0")</f>
        <v>3</v>
      </c>
      <c r="L60" s="564">
        <f>IF(L40="High",3)+IF(L40="Medium",2)+IF(L40="Low",1)+IF(L40="NA","0")</f>
        <v>3</v>
      </c>
      <c r="M60" s="561">
        <f>MEDIAN(K60:L60)</f>
        <v>3</v>
      </c>
      <c r="N60" s="564">
        <f>IF(N40="High",3)+IF(N40="Medium",2)+IF(N40="Low",1)+IF(N40="NA","0")</f>
        <v>2</v>
      </c>
      <c r="O60" s="564">
        <f>IF(O40="High",3)+IF(O40="Medium",2)+IF(O40="Low",1)+IF(O40="NA","0")</f>
        <v>3</v>
      </c>
      <c r="P60" s="561">
        <f>MEDIAN(N60:O60)</f>
        <v>2.5</v>
      </c>
      <c r="Q60" s="564">
        <f>IF(Q40="High",3)+IF(Q40="Medium",2)+IF(Q40="Low",1)+IF(Q40="NA","0")</f>
        <v>3</v>
      </c>
      <c r="R60" s="564">
        <f>IF(R40="High",3)+IF(R40="Medium",2)+IF(R40="Low",1)+IF(R40="NA","0")</f>
        <v>2</v>
      </c>
      <c r="S60" s="561">
        <f>MEDIAN(Q60:R60)</f>
        <v>2.5</v>
      </c>
      <c r="T60" s="564">
        <f>IF(T40="High",3)+IF(T40="Medium",2)+IF(T40="Low",1)+IF(T40="NA","0")</f>
        <v>3</v>
      </c>
      <c r="U60" s="564">
        <f>IF(U40="High",3)+IF(U40="Medium",2)+IF(U40="Low",1)+IF(U40="NA","0")</f>
        <v>0</v>
      </c>
      <c r="V60" s="564">
        <f>IF(V40="High",3)+IF(V40="Medium",2)+IF(V40="Low",1)+IF(V40="NA","0")</f>
        <v>3</v>
      </c>
      <c r="W60" s="564">
        <f>IF(W40="High",3)+IF(W40="Medium",2)+IF(W40="Low",1)+IF(W40="NA","0")</f>
        <v>3</v>
      </c>
      <c r="X60" s="563">
        <f>MEDIAN(T60:W60)</f>
        <v>3</v>
      </c>
      <c r="Y60" s="564">
        <f>IF(Y40="High",3)+IF(Y40="Medium",2)+IF(Y40="Low",1)+IF(Y40="NA","0")</f>
        <v>3</v>
      </c>
      <c r="Z60" s="564">
        <f>IF(Z40="High",3)+IF(Z40="Medium",2)+IF(Z40="Low",1)+IF(Z40="NA","0")</f>
        <v>3</v>
      </c>
      <c r="AA60" s="564">
        <f>IF(AA40="High",3)+IF(AA40="Medium",2)+IF(AA40="Low",1)+IF(AA40="NA","0")</f>
        <v>3</v>
      </c>
      <c r="AB60" s="564">
        <f>IF(AB40="High",3)+IF(AB40="Medium",2)+IF(AB40="Low",1)+IF(AB40="NA","0")</f>
        <v>1</v>
      </c>
      <c r="AC60" s="561">
        <f>MEDIAN(Y60:AB60)</f>
        <v>3</v>
      </c>
      <c r="AD60" s="495">
        <f>SUM(D60:F60,H60:I60,K60:L60,N60:O60,Q60:R60,T60:W60,Y60:AB60)</f>
        <v>47</v>
      </c>
    </row>
    <row r="61" ht="26.55" customHeight="1">
      <c r="A61" s="156"/>
      <c r="B61" t="s" s="427">
        <v>132</v>
      </c>
      <c r="C61" s="561">
        <f>MEDIAN(D61:F61,H61:I61,K61:L61,N61:O61,Q61:R61,T61:W61,Y61:AB61)</f>
        <v>3</v>
      </c>
      <c r="D61" s="564">
        <f>IF(D41="High",3)+IF(D41="Medium",2)+IF(D41="Low",1)+IF(D41="NA","0")</f>
        <v>3</v>
      </c>
      <c r="E61" s="564">
        <f>IF(E41="High",3)+IF(E41="Medium",2)+IF(E41="Low",1)+IF(E41="NA","0")</f>
        <v>2</v>
      </c>
      <c r="F61" s="564">
        <f>IF(F41="High",3)+IF(F41="Medium",2)+IF(F41="Low",1)+IF(F41="NA","0")</f>
        <v>2</v>
      </c>
      <c r="G61" s="563">
        <f>MEDIAN(D61:F61)</f>
        <v>2</v>
      </c>
      <c r="H61" s="564">
        <f>IF(H41="High",3)+IF(H41="Medium",2)+IF(H41="Low",1)+IF(H41="NA","0")</f>
        <v>3</v>
      </c>
      <c r="I61" s="564">
        <f>IF(I41="High",3)+IF(I41="Medium",2)+IF(I41="Low",1)+IF(I41="NA","0")</f>
        <v>3</v>
      </c>
      <c r="J61" s="561">
        <f>MEDIAN(H61:I61)</f>
        <v>3</v>
      </c>
      <c r="K61" s="564">
        <f>IF(K41="High",3)+IF(K41="Medium",2)+IF(K41="Low",1)+IF(K41="NA","0")</f>
        <v>3</v>
      </c>
      <c r="L61" s="564">
        <f>IF(L41="High",3)+IF(L41="Medium",2)+IF(L41="Low",1)+IF(L41="NA","0")</f>
        <v>2</v>
      </c>
      <c r="M61" s="561">
        <f>MEDIAN(K61:L61)</f>
        <v>2.5</v>
      </c>
      <c r="N61" s="564">
        <f>IF(N41="High",3)+IF(N41="Medium",2)+IF(N41="Low",1)+IF(N41="NA","0")</f>
        <v>2</v>
      </c>
      <c r="O61" s="564">
        <f>IF(O41="High",3)+IF(O41="Medium",2)+IF(O41="Low",1)+IF(O41="NA","0")</f>
        <v>2</v>
      </c>
      <c r="P61" s="561">
        <f>MEDIAN(N61:O61)</f>
        <v>2</v>
      </c>
      <c r="Q61" s="564">
        <f>IF(Q41="High",3)+IF(Q41="Medium",2)+IF(Q41="Low",1)+IF(Q41="NA","0")</f>
        <v>3</v>
      </c>
      <c r="R61" s="564">
        <f>IF(R41="High",3)+IF(R41="Medium",2)+IF(R41="Low",1)+IF(R41="NA","0")</f>
        <v>2</v>
      </c>
      <c r="S61" s="561">
        <f>MEDIAN(Q61:R61)</f>
        <v>2.5</v>
      </c>
      <c r="T61" s="564">
        <f>IF(T41="High",3)+IF(T41="Medium",2)+IF(T41="Low",1)+IF(T41="NA","0")</f>
        <v>3</v>
      </c>
      <c r="U61" s="564">
        <f>IF(U41="High",3)+IF(U41="Medium",2)+IF(U41="Low",1)+IF(U41="NA","0")</f>
        <v>3</v>
      </c>
      <c r="V61" s="564">
        <f>IF(V41="High",3)+IF(V41="Medium",2)+IF(V41="Low",1)+IF(V41="NA","0")</f>
        <v>3</v>
      </c>
      <c r="W61" s="564">
        <f>IF(W41="High",3)+IF(W41="Medium",2)+IF(W41="Low",1)+IF(W41="NA","0")</f>
        <v>3</v>
      </c>
      <c r="X61" s="563">
        <f>MEDIAN(T61:W61)</f>
        <v>3</v>
      </c>
      <c r="Y61" s="564">
        <f>IF(Y41="High",3)+IF(Y41="Medium",2)+IF(Y41="Low",1)+IF(Y41="NA","0")</f>
        <v>3</v>
      </c>
      <c r="Z61" s="564">
        <f>IF(Z41="High",3)+IF(Z41="Medium",2)+IF(Z41="Low",1)+IF(Z41="NA","0")</f>
        <v>3</v>
      </c>
      <c r="AA61" s="564">
        <f>IF(AA41="High",3)+IF(AA41="Medium",2)+IF(AA41="Low",1)+IF(AA41="NA","0")</f>
        <v>3</v>
      </c>
      <c r="AB61" s="564">
        <f>IF(AB41="High",3)+IF(AB41="Medium",2)+IF(AB41="Low",1)+IF(AB41="NA","0")</f>
        <v>1</v>
      </c>
      <c r="AC61" s="561">
        <f>MEDIAN(Y61:AB61)</f>
        <v>3</v>
      </c>
      <c r="AD61" s="495">
        <f>SUM(D61:F61,H61:I61,K61:L61,N61:O61,Q61:R61,T61:W61,Y61:AB61)</f>
        <v>49</v>
      </c>
    </row>
    <row r="62" ht="13.75" customHeight="1">
      <c r="A62" t="s" s="174">
        <v>134</v>
      </c>
      <c r="B62" t="s" s="433">
        <v>135</v>
      </c>
      <c r="C62" s="561">
        <f>MEDIAN(D62:F62,H62:I62,K62:L62,N62:O62,Q62:R62,T62:W62,Y62:AB62)</f>
        <v>3</v>
      </c>
      <c r="D62" s="565">
        <f>IF(D42="High",3)+IF(D42="Medium",2)+IF(D42="Low",1)+IF(D42="NA","0")</f>
        <v>2</v>
      </c>
      <c r="E62" s="565">
        <f>IF(E42="High",3)+IF(E42="Medium",2)+IF(E42="Low",1)+IF(E42="NA","0")</f>
        <v>2</v>
      </c>
      <c r="F62" s="565">
        <f>IF(F42="High",3)+IF(F42="Medium",2)+IF(F42="Low",1)+IF(F42="NA","0")</f>
        <v>2</v>
      </c>
      <c r="G62" s="563">
        <f>MEDIAN(D62:F62)</f>
        <v>2</v>
      </c>
      <c r="H62" s="565">
        <f>IF(H42="High",3)+IF(H42="Medium",2)+IF(H42="Low",1)+IF(H42="NA","0")</f>
        <v>3</v>
      </c>
      <c r="I62" s="565">
        <f>IF(I42="High",3)+IF(I42="Medium",2)+IF(I42="Low",1)+IF(I42="NA","0")</f>
        <v>3</v>
      </c>
      <c r="J62" s="561">
        <f>MEDIAN(H62:I62)</f>
        <v>3</v>
      </c>
      <c r="K62" s="565">
        <f>IF(K42="High",3)+IF(K42="Medium",2)+IF(K42="Low",1)+IF(K42="NA","0")</f>
        <v>3</v>
      </c>
      <c r="L62" s="565">
        <f>IF(L42="High",3)+IF(L42="Medium",2)+IF(L42="Low",1)+IF(L42="NA","0")</f>
        <v>3</v>
      </c>
      <c r="M62" s="561">
        <f>MEDIAN(K62:L62)</f>
        <v>3</v>
      </c>
      <c r="N62" s="565">
        <f>IF(N42="High",3)+IF(N42="Medium",2)+IF(N42="Low",1)+IF(N42="NA","0")</f>
        <v>3</v>
      </c>
      <c r="O62" s="565">
        <f>IF(O42="High",3)+IF(O42="Medium",2)+IF(O42="Low",1)+IF(O42="NA","0")</f>
        <v>3</v>
      </c>
      <c r="P62" s="561">
        <f>MEDIAN(N62:O62)</f>
        <v>3</v>
      </c>
      <c r="Q62" s="565">
        <f>IF(Q42="High",3)+IF(Q42="Medium",2)+IF(Q42="Low",1)+IF(Q42="NA","0")</f>
        <v>3</v>
      </c>
      <c r="R62" s="565">
        <f>IF(R42="High",3)+IF(R42="Medium",2)+IF(R42="Low",1)+IF(R42="NA","0")</f>
        <v>3</v>
      </c>
      <c r="S62" s="561">
        <f>MEDIAN(Q62:R62)</f>
        <v>3</v>
      </c>
      <c r="T62" s="565">
        <f>IF(T42="High",3)+IF(T42="Medium",2)+IF(T42="Low",1)+IF(T42="NA","0")</f>
        <v>3</v>
      </c>
      <c r="U62" s="565">
        <f>IF(U42="High",3)+IF(U42="Medium",2)+IF(U42="Low",1)+IF(U42="NA","0")</f>
        <v>3</v>
      </c>
      <c r="V62" s="565">
        <f>IF(V42="High",3)+IF(V42="Medium",2)+IF(V42="Low",1)+IF(V42="NA","0")</f>
        <v>3</v>
      </c>
      <c r="W62" s="565">
        <f>IF(W42="High",3)+IF(W42="Medium",2)+IF(W42="Low",1)+IF(W42="NA","0")</f>
        <v>3</v>
      </c>
      <c r="X62" s="563">
        <f>MEDIAN(T62:W62)</f>
        <v>3</v>
      </c>
      <c r="Y62" s="565">
        <f>IF(Y42="High",3)+IF(Y42="Medium",2)+IF(Y42="Low",1)+IF(Y42="NA","0")</f>
        <v>3</v>
      </c>
      <c r="Z62" s="565">
        <f>IF(Z42="High",3)+IF(Z42="Medium",2)+IF(Z42="Low",1)+IF(Z42="NA","0")</f>
        <v>3</v>
      </c>
      <c r="AA62" s="565">
        <f>IF(AA42="High",3)+IF(AA42="Medium",2)+IF(AA42="Low",1)+IF(AA42="NA","0")</f>
        <v>3</v>
      </c>
      <c r="AB62" s="565">
        <f>IF(AB42="High",3)+IF(AB42="Medium",2)+IF(AB42="Low",1)+IF(AB42="NA","0")</f>
        <v>3</v>
      </c>
      <c r="AC62" s="561">
        <f>MEDIAN(Y62:AB62)</f>
        <v>3</v>
      </c>
      <c r="AD62" s="495">
        <f>SUM(D62:F62,H62:I62,K62:L62,N62:O62,Q62:R62,T62:W62,Y62:AB62)</f>
        <v>54</v>
      </c>
    </row>
    <row r="63" ht="26.55" customHeight="1">
      <c r="A63" s="152"/>
      <c r="B63" t="s" s="433">
        <v>136</v>
      </c>
      <c r="C63" s="561">
        <f>MEDIAN(D63:F63,H63:I63,K63:L63,N63:O63,Q63:R63,T63:W63,Y63:AB63)</f>
        <v>2</v>
      </c>
      <c r="D63" s="565">
        <f>IF(D43="High",3)+IF(D43="Medium",2)+IF(D43="Low",1)+IF(D43="NA","0")</f>
        <v>1</v>
      </c>
      <c r="E63" s="565">
        <f>IF(E43="High",3)+IF(E43="Medium",2)+IF(E43="Low",1)+IF(E43="NA","0")</f>
        <v>2</v>
      </c>
      <c r="F63" s="565">
        <f>IF(F43="High",3)+IF(F43="Medium",2)+IF(F43="Low",1)+IF(F43="NA","0")</f>
        <v>2</v>
      </c>
      <c r="G63" s="563">
        <f>MEDIAN(D63:F63)</f>
        <v>2</v>
      </c>
      <c r="H63" s="565">
        <f>IF(H43="High",3)+IF(H43="Medium",2)+IF(H43="Low",1)+IF(H43="NA","0")</f>
        <v>0</v>
      </c>
      <c r="I63" s="565">
        <f>IF(I43="High",3)+IF(I43="Medium",2)+IF(I43="Low",1)+IF(I43="NA","0")</f>
        <v>0</v>
      </c>
      <c r="J63" s="561">
        <f>MEDIAN(H63:I63)</f>
        <v>0</v>
      </c>
      <c r="K63" s="565">
        <f>IF(K43="High",3)+IF(K43="Medium",2)+IF(K43="Low",1)+IF(K43="NA","0")</f>
        <v>2</v>
      </c>
      <c r="L63" s="565">
        <f>IF(L43="High",3)+IF(L43="Medium",2)+IF(L43="Low",1)+IF(L43="NA","0")</f>
        <v>2</v>
      </c>
      <c r="M63" s="561">
        <f>MEDIAN(K63:L63)</f>
        <v>2</v>
      </c>
      <c r="N63" s="565">
        <f>IF(N43="High",3)+IF(N43="Medium",2)+IF(N43="Low",1)+IF(N43="NA","0")</f>
        <v>2</v>
      </c>
      <c r="O63" s="565">
        <f>IF(O43="High",3)+IF(O43="Medium",2)+IF(O43="Low",1)+IF(O43="NA","0")</f>
        <v>2</v>
      </c>
      <c r="P63" s="561">
        <f>MEDIAN(N63:O63)</f>
        <v>2</v>
      </c>
      <c r="Q63" s="565">
        <f>IF(Q43="High",3)+IF(Q43="Medium",2)+IF(Q43="Low",1)+IF(Q43="NA","0")</f>
        <v>2</v>
      </c>
      <c r="R63" s="565">
        <f>IF(R43="High",3)+IF(R43="Medium",2)+IF(R43="Low",1)+IF(R43="NA","0")</f>
        <v>2</v>
      </c>
      <c r="S63" s="561">
        <f>MEDIAN(Q63:R63)</f>
        <v>2</v>
      </c>
      <c r="T63" s="565">
        <f>IF(T43="High",3)+IF(T43="Medium",2)+IF(T43="Low",1)+IF(T43="NA","0")</f>
        <v>2</v>
      </c>
      <c r="U63" s="565">
        <f>IF(U43="High",3)+IF(U43="Medium",2)+IF(U43="Low",1)+IF(U43="NA","0")</f>
        <v>3</v>
      </c>
      <c r="V63" s="565">
        <f>IF(V43="High",3)+IF(V43="Medium",2)+IF(V43="Low",1)+IF(V43="NA","0")</f>
        <v>2</v>
      </c>
      <c r="W63" s="565">
        <f>IF(W43="High",3)+IF(W43="Medium",2)+IF(W43="Low",1)+IF(W43="NA","0")</f>
        <v>3</v>
      </c>
      <c r="X63" s="563">
        <f>MEDIAN(T63:W63)</f>
        <v>2.5</v>
      </c>
      <c r="Y63" s="565">
        <f>IF(Y43="High",3)+IF(Y43="Medium",2)+IF(Y43="Low",1)+IF(Y43="NA","0")</f>
        <v>3</v>
      </c>
      <c r="Z63" s="565">
        <f>IF(Z43="High",3)+IF(Z43="Medium",2)+IF(Z43="Low",1)+IF(Z43="NA","0")</f>
        <v>3</v>
      </c>
      <c r="AA63" s="565">
        <f>IF(AA43="High",3)+IF(AA43="Medium",2)+IF(AA43="Low",1)+IF(AA43="NA","0")</f>
        <v>3</v>
      </c>
      <c r="AB63" s="565">
        <f>IF(AB43="High",3)+IF(AB43="Medium",2)+IF(AB43="Low",1)+IF(AB43="NA","0")</f>
        <v>1</v>
      </c>
      <c r="AC63" s="561">
        <f>MEDIAN(Y63:AB63)</f>
        <v>3</v>
      </c>
      <c r="AD63" s="495">
        <f>SUM(D63:F63,H63:I63,K63:L63,N63:O63,Q63:R63,T63:W63,Y63:AB63)</f>
        <v>37</v>
      </c>
    </row>
    <row r="64" ht="26.55" customHeight="1">
      <c r="A64" s="156"/>
      <c r="B64" t="s" s="433">
        <v>137</v>
      </c>
      <c r="C64" s="561">
        <f>MEDIAN(D64:F64,H64:I64,K64:L64,N64:O64,Q64:R64,T64:W64,Y64:AB64)</f>
        <v>3</v>
      </c>
      <c r="D64" s="565">
        <f>IF(D44="High",3)+IF(D44="Medium",2)+IF(D44="Low",1)+IF(D44="NA","0")</f>
        <v>1</v>
      </c>
      <c r="E64" s="565">
        <f>IF(E44="High",3)+IF(E44="Medium",2)+IF(E44="Low",1)+IF(E44="NA","0")</f>
        <v>2</v>
      </c>
      <c r="F64" s="565">
        <f>IF(F44="High",3)+IF(F44="Medium",2)+IF(F44="Low",1)+IF(F44="NA","0")</f>
        <v>2</v>
      </c>
      <c r="G64" s="563">
        <f>MEDIAN(D64:F64)</f>
        <v>2</v>
      </c>
      <c r="H64" s="565">
        <f>IF(H44="High",3)+IF(H44="Medium",2)+IF(H44="Low",1)+IF(H44="NA","0")</f>
        <v>3</v>
      </c>
      <c r="I64" s="565">
        <f>IF(I44="High",3)+IF(I44="Medium",2)+IF(I44="Low",1)+IF(I44="NA","0")</f>
        <v>3</v>
      </c>
      <c r="J64" s="561">
        <f>MEDIAN(H64:I64)</f>
        <v>3</v>
      </c>
      <c r="K64" s="565">
        <f>IF(K44="High",3)+IF(K44="Medium",2)+IF(K44="Low",1)+IF(K44="NA","0")</f>
        <v>2</v>
      </c>
      <c r="L64" s="565">
        <f>IF(L44="High",3)+IF(L44="Medium",2)+IF(L44="Low",1)+IF(L44="NA","0")</f>
        <v>1</v>
      </c>
      <c r="M64" s="561">
        <f>MEDIAN(K64:L64)</f>
        <v>1.5</v>
      </c>
      <c r="N64" s="565">
        <f>IF(N44="High",3)+IF(N44="Medium",2)+IF(N44="Low",1)+IF(N44="NA","0")</f>
        <v>3</v>
      </c>
      <c r="O64" s="565">
        <f>IF(O44="High",3)+IF(O44="Medium",2)+IF(O44="Low",1)+IF(O44="NA","0")</f>
        <v>3</v>
      </c>
      <c r="P64" s="561">
        <f>MEDIAN(N64:O64)</f>
        <v>3</v>
      </c>
      <c r="Q64" s="565">
        <f>IF(Q44="High",3)+IF(Q44="Medium",2)+IF(Q44="Low",1)+IF(Q44="NA","0")</f>
        <v>2</v>
      </c>
      <c r="R64" s="565">
        <f>IF(R44="High",3)+IF(R44="Medium",2)+IF(R44="Low",1)+IF(R44="NA","0")</f>
        <v>2</v>
      </c>
      <c r="S64" s="561">
        <f>MEDIAN(Q64:R64)</f>
        <v>2</v>
      </c>
      <c r="T64" s="565">
        <f>IF(T44="High",3)+IF(T44="Medium",2)+IF(T44="Low",1)+IF(T44="NA","0")</f>
        <v>3</v>
      </c>
      <c r="U64" s="565">
        <f>IF(U44="High",3)+IF(U44="Medium",2)+IF(U44="Low",1)+IF(U44="NA","0")</f>
        <v>2</v>
      </c>
      <c r="V64" s="565">
        <f>IF(V44="High",3)+IF(V44="Medium",2)+IF(V44="Low",1)+IF(V44="NA","0")</f>
        <v>3</v>
      </c>
      <c r="W64" s="565">
        <f>IF(W44="High",3)+IF(W44="Medium",2)+IF(W44="Low",1)+IF(W44="NA","0")</f>
        <v>3</v>
      </c>
      <c r="X64" s="563">
        <f>MEDIAN(T64:W64)</f>
        <v>3</v>
      </c>
      <c r="Y64" s="565">
        <f>IF(Y44="High",3)+IF(Y44="Medium",2)+IF(Y44="Low",1)+IF(Y44="NA","0")</f>
        <v>3</v>
      </c>
      <c r="Z64" s="565">
        <f>IF(Z44="High",3)+IF(Z44="Medium",2)+IF(Z44="Low",1)+IF(Z44="NA","0")</f>
        <v>3</v>
      </c>
      <c r="AA64" s="565">
        <f>IF(AA44="High",3)+IF(AA44="Medium",2)+IF(AA44="Low",1)+IF(AA44="NA","0")</f>
        <v>3</v>
      </c>
      <c r="AB64" s="565">
        <f>IF(AB44="High",3)+IF(AB44="Medium",2)+IF(AB44="Low",1)+IF(AB44="NA","0")</f>
        <v>3</v>
      </c>
      <c r="AC64" s="561">
        <f>MEDIAN(Y64:AB64)</f>
        <v>3</v>
      </c>
      <c r="AD64" s="495">
        <f>SUM(D64:F64,H64:I64,K64:L64,N64:O64,Q64:R64,T64:W64,Y64:AB64)</f>
        <v>47</v>
      </c>
    </row>
    <row r="65" ht="39.55" customHeight="1">
      <c r="A65" t="s" s="191">
        <v>138</v>
      </c>
      <c r="B65" t="s" s="439">
        <v>139</v>
      </c>
      <c r="C65" s="561">
        <f>MEDIAN(D65:F65,H65:I65,K65:L65,N65:O65,Q65:R65,T65:W65,Y65:AB65)</f>
        <v>3</v>
      </c>
      <c r="D65" s="566">
        <f>IF(D45="High",3)+IF(D45="Medium",2)+IF(D45="Low",1)+IF(D45="NA","0")</f>
        <v>3</v>
      </c>
      <c r="E65" s="566">
        <f>IF(E45="High",3)+IF(E45="Medium",2)+IF(E45="Low",1)+IF(E45="NA","0")</f>
        <v>2</v>
      </c>
      <c r="F65" s="566">
        <f>IF(F45="High",3)+IF(F45="Medium",2)+IF(F45="Low",1)+IF(F45="NA","0")</f>
        <v>2</v>
      </c>
      <c r="G65" s="563">
        <f>MEDIAN(D65:F65)</f>
        <v>2</v>
      </c>
      <c r="H65" s="566">
        <f>IF(H45="High",3)+IF(H45="Medium",2)+IF(H45="Low",1)+IF(H45="NA","0")</f>
        <v>3</v>
      </c>
      <c r="I65" s="566">
        <f>IF(I45="High",3)+IF(I45="Medium",2)+IF(I45="Low",1)+IF(I45="NA","0")</f>
        <v>3</v>
      </c>
      <c r="J65" s="561">
        <f>MEDIAN(H65:I65)</f>
        <v>3</v>
      </c>
      <c r="K65" s="566">
        <f>IF(K45="High",3)+IF(K45="Medium",2)+IF(K45="Low",1)+IF(K45="NA","0")</f>
        <v>0</v>
      </c>
      <c r="L65" s="566">
        <f>IF(L45="High",3)+IF(L45="Medium",2)+IF(L45="Low",1)+IF(L45="NA","0")</f>
        <v>3</v>
      </c>
      <c r="M65" s="561">
        <f>MEDIAN(K65:L65)</f>
        <v>1.5</v>
      </c>
      <c r="N65" s="566">
        <f>IF(N45="High",3)+IF(N45="Medium",2)+IF(N45="Low",1)+IF(N45="NA","0")</f>
        <v>2</v>
      </c>
      <c r="O65" s="566">
        <f>IF(O45="High",3)+IF(O45="Medium",2)+IF(O45="Low",1)+IF(O45="NA","0")</f>
        <v>3</v>
      </c>
      <c r="P65" s="561">
        <f>MEDIAN(N65:O65)</f>
        <v>2.5</v>
      </c>
      <c r="Q65" s="566">
        <f>IF(Q45="High",3)+IF(Q45="Medium",2)+IF(Q45="Low",1)+IF(Q45="NA","0")</f>
        <v>2</v>
      </c>
      <c r="R65" s="566">
        <f>IF(R45="High",3)+IF(R45="Medium",2)+IF(R45="Low",1)+IF(R45="NA","0")</f>
        <v>2</v>
      </c>
      <c r="S65" s="561">
        <f>MEDIAN(Q65:R65)</f>
        <v>2</v>
      </c>
      <c r="T65" s="566">
        <f>IF(T45="High",3)+IF(T45="Medium",2)+IF(T45="Low",1)+IF(T45="NA","0")</f>
        <v>3</v>
      </c>
      <c r="U65" s="566">
        <f>IF(U45="High",3)+IF(U45="Medium",2)+IF(U45="Low",1)+IF(U45="NA","0")</f>
        <v>2</v>
      </c>
      <c r="V65" s="566">
        <f>IF(V45="High",3)+IF(V45="Medium",2)+IF(V45="Low",1)+IF(V45="NA","0")</f>
        <v>3</v>
      </c>
      <c r="W65" s="566">
        <f>IF(W45="High",3)+IF(W45="Medium",2)+IF(W45="Low",1)+IF(W45="NA","0")</f>
        <v>3</v>
      </c>
      <c r="X65" s="563">
        <f>MEDIAN(T65:W65)</f>
        <v>3</v>
      </c>
      <c r="Y65" s="566">
        <f>IF(Y45="High",3)+IF(Y45="Medium",2)+IF(Y45="Low",1)+IF(Y45="NA","0")</f>
        <v>3</v>
      </c>
      <c r="Z65" s="566">
        <f>IF(Z45="High",3)+IF(Z45="Medium",2)+IF(Z45="Low",1)+IF(Z45="NA","0")</f>
        <v>3</v>
      </c>
      <c r="AA65" s="566">
        <f>IF(AA45="High",3)+IF(AA45="Medium",2)+IF(AA45="Low",1)+IF(AA45="NA","0")</f>
        <v>3</v>
      </c>
      <c r="AB65" s="566">
        <f>IF(AB45="High",3)+IF(AB45="Medium",2)+IF(AB45="Low",1)+IF(AB45="NA","0")</f>
        <v>1</v>
      </c>
      <c r="AC65" s="561">
        <f>MEDIAN(Y65:AB65)</f>
        <v>3</v>
      </c>
      <c r="AD65" s="495">
        <f>SUM(D65:F65,H65:I65,K65:L65,N65:O65,Q65:R65,T65:W65,Y65:AB65)</f>
        <v>46</v>
      </c>
    </row>
    <row r="66" ht="26.55" customHeight="1">
      <c r="A66" s="152"/>
      <c r="B66" t="s" s="439">
        <v>140</v>
      </c>
      <c r="C66" s="561">
        <f>MEDIAN(D66:F66,H66:I66,K66:L66,N66:O66,Q66:R66,T66:W66,Y66:AB66)</f>
        <v>2</v>
      </c>
      <c r="D66" s="566">
        <f>IF(D46="High",3)+IF(D46="Medium",2)+IF(D46="Low",1)+IF(D46="NA","0")</f>
        <v>2</v>
      </c>
      <c r="E66" s="566">
        <f>IF(E46="High",3)+IF(E46="Medium",2)+IF(E46="Low",1)+IF(E46="NA","0")</f>
        <v>2</v>
      </c>
      <c r="F66" s="566">
        <f>IF(F46="High",3)+IF(F46="Medium",2)+IF(F46="Low",1)+IF(F46="NA","0")</f>
        <v>1</v>
      </c>
      <c r="G66" s="563">
        <f>MEDIAN(D66:F66)</f>
        <v>2</v>
      </c>
      <c r="H66" s="566">
        <f>IF(H46="High",3)+IF(H46="Medium",2)+IF(H46="Low",1)+IF(H46="NA","0")</f>
        <v>3</v>
      </c>
      <c r="I66" s="566">
        <f>IF(I46="High",3)+IF(I46="Medium",2)+IF(I46="Low",1)+IF(I46="NA","0")</f>
        <v>2</v>
      </c>
      <c r="J66" s="561">
        <f>MEDIAN(H66:I66)</f>
        <v>2.5</v>
      </c>
      <c r="K66" s="566">
        <f>IF(K46="High",3)+IF(K46="Medium",2)+IF(K46="Low",1)+IF(K46="NA","0")</f>
        <v>2</v>
      </c>
      <c r="L66" s="566">
        <f>IF(L46="High",3)+IF(L46="Medium",2)+IF(L46="Low",1)+IF(L46="NA","0")</f>
        <v>2</v>
      </c>
      <c r="M66" s="561">
        <f>MEDIAN(K66:L66)</f>
        <v>2</v>
      </c>
      <c r="N66" s="566">
        <f>IF(N46="High",3)+IF(N46="Medium",2)+IF(N46="Low",1)+IF(N46="NA","0")</f>
        <v>2</v>
      </c>
      <c r="O66" s="566">
        <f>IF(O46="High",3)+IF(O46="Medium",2)+IF(O46="Low",1)+IF(O46="NA","0")</f>
        <v>2</v>
      </c>
      <c r="P66" s="561">
        <f>MEDIAN(N66:O66)</f>
        <v>2</v>
      </c>
      <c r="Q66" s="566">
        <f>IF(Q46="High",3)+IF(Q46="Medium",2)+IF(Q46="Low",1)+IF(Q46="NA","0")</f>
        <v>3</v>
      </c>
      <c r="R66" s="566">
        <f>IF(R46="High",3)+IF(R46="Medium",2)+IF(R46="Low",1)+IF(R46="NA","0")</f>
        <v>3</v>
      </c>
      <c r="S66" s="561">
        <f>MEDIAN(Q66:R66)</f>
        <v>3</v>
      </c>
      <c r="T66" s="566">
        <f>IF(T46="High",3)+IF(T46="Medium",2)+IF(T46="Low",1)+IF(T46="NA","0")</f>
        <v>1</v>
      </c>
      <c r="U66" s="566">
        <f>IF(U46="High",3)+IF(U46="Medium",2)+IF(U46="Low",1)+IF(U46="NA","0")</f>
        <v>1</v>
      </c>
      <c r="V66" s="566">
        <f>IF(V46="High",3)+IF(V46="Medium",2)+IF(V46="Low",1)+IF(V46="NA","0")</f>
        <v>3</v>
      </c>
      <c r="W66" s="566">
        <f>IF(W46="High",3)+IF(W46="Medium",2)+IF(W46="Low",1)+IF(W46="NA","0")</f>
        <v>3</v>
      </c>
      <c r="X66" s="563">
        <f>MEDIAN(T66:W66)</f>
        <v>2</v>
      </c>
      <c r="Y66" s="566">
        <f>IF(Y46="High",3)+IF(Y46="Medium",2)+IF(Y46="Low",1)+IF(Y46="NA","0")</f>
        <v>2</v>
      </c>
      <c r="Z66" s="566">
        <f>IF(Z46="High",3)+IF(Z46="Medium",2)+IF(Z46="Low",1)+IF(Z46="NA","0")</f>
        <v>2</v>
      </c>
      <c r="AA66" s="566">
        <f>IF(AA46="High",3)+IF(AA46="Medium",2)+IF(AA46="Low",1)+IF(AA46="NA","0")</f>
        <v>3</v>
      </c>
      <c r="AB66" s="566">
        <f>IF(AB46="High",3)+IF(AB46="Medium",2)+IF(AB46="Low",1)+IF(AB46="NA","0")</f>
        <v>2</v>
      </c>
      <c r="AC66" s="561">
        <f>MEDIAN(Y66:AB66)</f>
        <v>2</v>
      </c>
      <c r="AD66" s="495">
        <f>SUM(D66:F66,H66:I66,K66:L66,N66:O66,Q66:R66,T66:W66,Y66:AB66)</f>
        <v>41</v>
      </c>
    </row>
    <row r="67" ht="39.55" customHeight="1">
      <c r="A67" s="156"/>
      <c r="B67" t="s" s="439">
        <v>142</v>
      </c>
      <c r="C67" s="561">
        <f>MEDIAN(D67:F67,H67:I67,K67:L67,N67:O67,Q67:R67,T67:W67,Y67:AB67)</f>
        <v>2</v>
      </c>
      <c r="D67" s="566">
        <f>IF(D47="High",3)+IF(D47="Medium",2)+IF(D47="Low",1)+IF(D47="NA","0")</f>
        <v>1</v>
      </c>
      <c r="E67" s="566">
        <f>IF(E47="High",3)+IF(E47="Medium",2)+IF(E47="Low",1)+IF(E47="NA","0")</f>
        <v>2</v>
      </c>
      <c r="F67" s="566">
        <f>IF(F47="High",3)+IF(F47="Medium",2)+IF(F47="Low",1)+IF(F47="NA","0")</f>
        <v>2</v>
      </c>
      <c r="G67" s="563">
        <f>MEDIAN(D67:F67)</f>
        <v>2</v>
      </c>
      <c r="H67" s="566">
        <f>IF(H47="High",3)+IF(H47="Medium",2)+IF(H47="Low",1)+IF(H47="NA","0")</f>
        <v>3</v>
      </c>
      <c r="I67" s="566">
        <f>IF(I47="High",3)+IF(I47="Medium",2)+IF(I47="Low",1)+IF(I47="NA","0")</f>
        <v>1</v>
      </c>
      <c r="J67" s="561">
        <f>MEDIAN(H67:I67)</f>
        <v>2</v>
      </c>
      <c r="K67" s="566">
        <f>IF(K47="High",3)+IF(K47="Medium",2)+IF(K47="Low",1)+IF(K47="NA","0")</f>
        <v>2</v>
      </c>
      <c r="L67" s="566">
        <f>IF(L47="High",3)+IF(L47="Medium",2)+IF(L47="Low",1)+IF(L47="NA","0")</f>
        <v>3</v>
      </c>
      <c r="M67" s="561">
        <f>MEDIAN(K67:L67)</f>
        <v>2.5</v>
      </c>
      <c r="N67" s="566">
        <f>IF(N47="High",3)+IF(N47="Medium",2)+IF(N47="Low",1)+IF(N47="NA","0")</f>
        <v>1</v>
      </c>
      <c r="O67" s="566">
        <f>IF(O47="High",3)+IF(O47="Medium",2)+IF(O47="Low",1)+IF(O47="NA","0")</f>
        <v>2</v>
      </c>
      <c r="P67" s="561">
        <f>MEDIAN(N67:O67)</f>
        <v>1.5</v>
      </c>
      <c r="Q67" s="566">
        <f>IF(Q47="High",3)+IF(Q47="Medium",2)+IF(Q47="Low",1)+IF(Q47="NA","0")</f>
        <v>2</v>
      </c>
      <c r="R67" s="566">
        <f>IF(R47="High",3)+IF(R47="Medium",2)+IF(R47="Low",1)+IF(R47="NA","0")</f>
        <v>3</v>
      </c>
      <c r="S67" s="561">
        <f>MEDIAN(Q67:R67)</f>
        <v>2.5</v>
      </c>
      <c r="T67" s="566">
        <f>IF(T47="High",3)+IF(T47="Medium",2)+IF(T47="Low",1)+IF(T47="NA","0")</f>
        <v>1</v>
      </c>
      <c r="U67" s="566">
        <f>IF(U47="High",3)+IF(U47="Medium",2)+IF(U47="Low",1)+IF(U47="NA","0")</f>
        <v>2</v>
      </c>
      <c r="V67" s="566">
        <f>IF(V47="High",3)+IF(V47="Medium",2)+IF(V47="Low",1)+IF(V47="NA","0")</f>
        <v>3</v>
      </c>
      <c r="W67" s="566">
        <f>IF(W47="High",3)+IF(W47="Medium",2)+IF(W47="Low",1)+IF(W47="NA","0")</f>
        <v>3</v>
      </c>
      <c r="X67" s="563">
        <f>MEDIAN(T67:W67)</f>
        <v>2.5</v>
      </c>
      <c r="Y67" s="566">
        <f>IF(Y47="High",3)+IF(Y47="Medium",2)+IF(Y47="Low",1)+IF(Y47="NA","0")</f>
        <v>1</v>
      </c>
      <c r="Z67" s="566">
        <f>IF(Z47="High",3)+IF(Z47="Medium",2)+IF(Z47="Low",1)+IF(Z47="NA","0")</f>
        <v>2</v>
      </c>
      <c r="AA67" s="566">
        <f>IF(AA47="High",3)+IF(AA47="Medium",2)+IF(AA47="Low",1)+IF(AA47="NA","0")</f>
        <v>3</v>
      </c>
      <c r="AB67" s="566">
        <f>IF(AB47="High",3)+IF(AB47="Medium",2)+IF(AB47="Low",1)+IF(AB47="NA","0")</f>
        <v>1</v>
      </c>
      <c r="AC67" s="561">
        <f>MEDIAN(Y67:AB67)</f>
        <v>1.5</v>
      </c>
      <c r="AD67" s="495">
        <f>SUM(D67:F67,H67:I67,K67:L67,N67:O67,Q67:R67,T67:W67,Y67:AB67)</f>
        <v>38</v>
      </c>
    </row>
    <row r="68" ht="13.75" customHeight="1">
      <c r="A68" t="s" s="207">
        <v>144</v>
      </c>
      <c r="B68" t="s" s="447">
        <v>145</v>
      </c>
      <c r="C68" s="561">
        <f>MEDIAN(D68:F68,H68:I68,K68:L68,N68:O68,Q68:R68,T68:W68,Y68:AB68)</f>
        <v>2</v>
      </c>
      <c r="D68" s="567">
        <f>IF(D48="High",3)+IF(D48="Medium",2)+IF(D48="Low",1)+IF(D48="NA","0")</f>
        <v>1</v>
      </c>
      <c r="E68" s="567">
        <f>IF(E48="High",3)+IF(E48="Medium",2)+IF(E48="Low",1)+IF(E48="NA","0")</f>
        <v>1</v>
      </c>
      <c r="F68" s="567">
        <f>IF(F48="High",3)+IF(F48="Medium",2)+IF(F48="Low",1)+IF(F48="NA","0")</f>
        <v>1</v>
      </c>
      <c r="G68" s="563">
        <f>MEDIAN(D68:F68)</f>
        <v>1</v>
      </c>
      <c r="H68" s="567">
        <f>IF(H48="High",3)+IF(H48="Medium",2)+IF(H48="Low",1)+IF(H48="NA","0")</f>
        <v>3</v>
      </c>
      <c r="I68" s="567">
        <f>IF(I48="High",3)+IF(I48="Medium",2)+IF(I48="Low",1)+IF(I48="NA","0")</f>
        <v>1</v>
      </c>
      <c r="J68" s="561">
        <f>MEDIAN(H68:I68)</f>
        <v>2</v>
      </c>
      <c r="K68" s="567">
        <f>IF(K48="High",3)+IF(K48="Medium",2)+IF(K48="Low",1)+IF(K48="NA","0")</f>
        <v>2</v>
      </c>
      <c r="L68" s="567">
        <f>IF(L48="High",3)+IF(L48="Medium",2)+IF(L48="Low",1)+IF(L48="NA","0")</f>
        <v>2</v>
      </c>
      <c r="M68" s="561">
        <f>MEDIAN(K68:L68)</f>
        <v>2</v>
      </c>
      <c r="N68" s="567">
        <f>IF(N48="High",3)+IF(N48="Medium",2)+IF(N48="Low",1)+IF(N48="NA","0")</f>
        <v>2</v>
      </c>
      <c r="O68" s="567">
        <f>IF(O48="High",3)+IF(O48="Medium",2)+IF(O48="Low",1)+IF(O48="NA","0")</f>
        <v>2</v>
      </c>
      <c r="P68" s="561">
        <f>MEDIAN(N68:O68)</f>
        <v>2</v>
      </c>
      <c r="Q68" s="567">
        <f>IF(Q48="High",3)+IF(Q48="Medium",2)+IF(Q48="Low",1)+IF(Q48="NA","0")</f>
        <v>3</v>
      </c>
      <c r="R68" s="567">
        <f>IF(R48="High",3)+IF(R48="Medium",2)+IF(R48="Low",1)+IF(R48="NA","0")</f>
        <v>2</v>
      </c>
      <c r="S68" s="561">
        <f>MEDIAN(Q68:R68)</f>
        <v>2.5</v>
      </c>
      <c r="T68" s="567">
        <f>IF(T48="High",3)+IF(T48="Medium",2)+IF(T48="Low",1)+IF(T48="NA","0")</f>
        <v>1</v>
      </c>
      <c r="U68" s="567">
        <f>IF(U48="High",3)+IF(U48="Medium",2)+IF(U48="Low",1)+IF(U48="NA","0")</f>
        <v>2</v>
      </c>
      <c r="V68" s="567">
        <f>IF(V48="High",3)+IF(V48="Medium",2)+IF(V48="Low",1)+IF(V48="NA","0")</f>
        <v>3</v>
      </c>
      <c r="W68" s="567">
        <f>IF(W48="High",3)+IF(W48="Medium",2)+IF(W48="Low",1)+IF(W48="NA","0")</f>
        <v>3</v>
      </c>
      <c r="X68" s="563">
        <f>MEDIAN(T68:W68)</f>
        <v>2.5</v>
      </c>
      <c r="Y68" s="567">
        <f>IF(Y48="High",3)+IF(Y48="Medium",2)+IF(Y48="Low",1)+IF(Y48="NA","0")</f>
        <v>2</v>
      </c>
      <c r="Z68" s="567">
        <f>IF(Z48="High",3)+IF(Z48="Medium",2)+IF(Z48="Low",1)+IF(Z48="NA","0")</f>
        <v>3</v>
      </c>
      <c r="AA68" s="567">
        <f>IF(AA48="High",3)+IF(AA48="Medium",2)+IF(AA48="Low",1)+IF(AA48="NA","0")</f>
        <v>3</v>
      </c>
      <c r="AB68" s="567">
        <f>IF(AB48="High",3)+IF(AB48="Medium",2)+IF(AB48="Low",1)+IF(AB48="NA","0")</f>
        <v>2</v>
      </c>
      <c r="AC68" s="561">
        <f>MEDIAN(Y68:AB68)</f>
        <v>2.5</v>
      </c>
      <c r="AD68" s="495">
        <f>SUM(D68:F68,H68:I68,K68:L68,N68:O68,Q68:R68,T68:W68,Y68:AB68)</f>
        <v>39</v>
      </c>
    </row>
    <row r="69" ht="39.55" customHeight="1">
      <c r="A69" s="152"/>
      <c r="B69" t="s" s="454">
        <v>146</v>
      </c>
      <c r="C69" s="561">
        <f>MEDIAN(D69:F69,H69:I69,K69:L69,N69:O69,Q69:R69,T69:W69,Y69:AB69)</f>
        <v>2</v>
      </c>
      <c r="D69" s="567">
        <f>IF(D49="High",3)+IF(D49="Medium",2)+IF(D49="Low",1)+IF(D49="NA","0")</f>
        <v>1</v>
      </c>
      <c r="E69" s="567">
        <f>IF(E49="High",3)+IF(E49="Medium",2)+IF(E49="Low",1)+IF(E49="NA","0")</f>
        <v>1</v>
      </c>
      <c r="F69" s="567">
        <f>IF(F49="High",3)+IF(F49="Medium",2)+IF(F49="Low",1)+IF(F49="NA","0")</f>
        <v>1</v>
      </c>
      <c r="G69" s="563">
        <f>MEDIAN(D69:F69)</f>
        <v>1</v>
      </c>
      <c r="H69" s="567">
        <f>IF(H49="High",3)+IF(H49="Medium",2)+IF(H49="Low",1)+IF(H49="NA","0")</f>
        <v>3</v>
      </c>
      <c r="I69" s="567">
        <f>IF(I49="High",3)+IF(I49="Medium",2)+IF(I49="Low",1)+IF(I49="NA","0")</f>
        <v>2</v>
      </c>
      <c r="J69" s="561">
        <f>MEDIAN(H69:I69)</f>
        <v>2.5</v>
      </c>
      <c r="K69" s="567">
        <f>IF(K49="High",3)+IF(K49="Medium",2)+IF(K49="Low",1)+IF(K49="NA","0")</f>
        <v>2</v>
      </c>
      <c r="L69" s="567">
        <f>IF(L49="High",3)+IF(L49="Medium",2)+IF(L49="Low",1)+IF(L49="NA","0")</f>
        <v>3</v>
      </c>
      <c r="M69" s="561">
        <f>MEDIAN(K69:L69)</f>
        <v>2.5</v>
      </c>
      <c r="N69" s="567">
        <f>IF(N49="High",3)+IF(N49="Medium",2)+IF(N49="Low",1)+IF(N49="NA","0")</f>
        <v>2</v>
      </c>
      <c r="O69" s="567">
        <f>IF(O49="High",3)+IF(O49="Medium",2)+IF(O49="Low",1)+IF(O49="NA","0")</f>
        <v>1</v>
      </c>
      <c r="P69" s="561">
        <f>MEDIAN(N69:O69)</f>
        <v>1.5</v>
      </c>
      <c r="Q69" s="567">
        <f>IF(Q49="High",3)+IF(Q49="Medium",2)+IF(Q49="Low",1)+IF(Q49="NA","0")</f>
        <v>2</v>
      </c>
      <c r="R69" s="567">
        <f>IF(R49="High",3)+IF(R49="Medium",2)+IF(R49="Low",1)+IF(R49="NA","0")</f>
        <v>1</v>
      </c>
      <c r="S69" s="561">
        <f>MEDIAN(Q69:R69)</f>
        <v>1.5</v>
      </c>
      <c r="T69" s="567">
        <f>IF(T49="High",3)+IF(T49="Medium",2)+IF(T49="Low",1)+IF(T49="NA","0")</f>
        <v>2</v>
      </c>
      <c r="U69" s="567">
        <f>IF(U49="High",3)+IF(U49="Medium",2)+IF(U49="Low",1)+IF(U49="NA","0")</f>
        <v>1</v>
      </c>
      <c r="V69" s="567">
        <f>IF(V49="High",3)+IF(V49="Medium",2)+IF(V49="Low",1)+IF(V49="NA","0")</f>
        <v>3</v>
      </c>
      <c r="W69" s="567">
        <f>IF(W49="High",3)+IF(W49="Medium",2)+IF(W49="Low",1)+IF(W49="NA","0")</f>
        <v>3</v>
      </c>
      <c r="X69" s="563">
        <f>MEDIAN(T69:W69)</f>
        <v>2.5</v>
      </c>
      <c r="Y69" s="567">
        <f>IF(Y49="High",3)+IF(Y49="Medium",2)+IF(Y49="Low",1)+IF(Y49="NA","0")</f>
        <v>2</v>
      </c>
      <c r="Z69" s="567">
        <f>IF(Z49="High",3)+IF(Z49="Medium",2)+IF(Z49="Low",1)+IF(Z49="NA","0")</f>
        <v>2</v>
      </c>
      <c r="AA69" s="567">
        <f>IF(AA49="High",3)+IF(AA49="Medium",2)+IF(AA49="Low",1)+IF(AA49="NA","0")</f>
        <v>2</v>
      </c>
      <c r="AB69" s="567">
        <f>IF(AB49="High",3)+IF(AB49="Medium",2)+IF(AB49="Low",1)+IF(AB49="NA","0")</f>
        <v>1</v>
      </c>
      <c r="AC69" s="561">
        <f>MEDIAN(Y69:AB69)</f>
        <v>2</v>
      </c>
      <c r="AD69" s="495">
        <f>SUM(D69:F69,H69:I69,K69:L69,N69:O69,Q69:R69,T69:W69,Y69:AB69)</f>
        <v>35</v>
      </c>
    </row>
    <row r="70" ht="77.2" customHeight="1">
      <c r="A70" s="156"/>
      <c r="B70" t="s" s="454">
        <v>147</v>
      </c>
      <c r="C70" s="561">
        <f>MEDIAN(D70:F70,H70:I70,K70:L70,N70:O70,Q70:R70,T70:W70,Y70:AB70)</f>
        <v>2</v>
      </c>
      <c r="D70" s="567">
        <f>IF(D50="High",3)+IF(D50="Medium",2)+IF(D50="Low",1)+IF(D50="NA","0")</f>
        <v>1</v>
      </c>
      <c r="E70" s="567">
        <f>IF(E50="High",3)+IF(E50="Medium",2)+IF(E50="Low",1)+IF(E50="NA","0")</f>
        <v>1</v>
      </c>
      <c r="F70" s="567">
        <f>IF(F50="High",3)+IF(F50="Medium",2)+IF(F50="Low",1)+IF(F50="NA","0")</f>
        <v>1</v>
      </c>
      <c r="G70" s="563">
        <f>MEDIAN(D70:F70)</f>
        <v>1</v>
      </c>
      <c r="H70" s="567">
        <f>IF(H50="High",3)+IF(H50="Medium",2)+IF(H50="Low",1)+IF(H50="NA","0")</f>
        <v>3</v>
      </c>
      <c r="I70" s="567">
        <f>IF(I50="High",3)+IF(I50="Medium",2)+IF(I50="Low",1)+IF(I50="NA","0")</f>
        <v>2</v>
      </c>
      <c r="J70" s="561">
        <f>MEDIAN(H70:I70)</f>
        <v>2.5</v>
      </c>
      <c r="K70" s="567">
        <f>IF(K50="High",3)+IF(K50="Medium",2)+IF(K50="Low",1)+IF(K50="NA","0")</f>
        <v>3</v>
      </c>
      <c r="L70" s="567">
        <f>IF(L50="High",3)+IF(L50="Medium",2)+IF(L50="Low",1)+IF(L50="NA","0")</f>
        <v>2</v>
      </c>
      <c r="M70" s="561">
        <f>MEDIAN(K70:L70)</f>
        <v>2.5</v>
      </c>
      <c r="N70" s="567">
        <f>IF(N50="High",3)+IF(N50="Medium",2)+IF(N50="Low",1)+IF(N50="NA","0")</f>
        <v>2</v>
      </c>
      <c r="O70" s="567">
        <f>IF(O50="High",3)+IF(O50="Medium",2)+IF(O50="Low",1)+IF(O50="NA","0")</f>
        <v>3</v>
      </c>
      <c r="P70" s="561">
        <f>MEDIAN(N70:O70)</f>
        <v>2.5</v>
      </c>
      <c r="Q70" s="567">
        <f>IF(Q50="High",3)+IF(Q50="Medium",2)+IF(Q50="Low",1)+IF(Q50="NA","0")</f>
        <v>3</v>
      </c>
      <c r="R70" s="567">
        <f>IF(R50="High",3)+IF(R50="Medium",2)+IF(R50="Low",1)+IF(R50="NA","0")</f>
        <v>1</v>
      </c>
      <c r="S70" s="561">
        <f>MEDIAN(Q70:R70)</f>
        <v>2</v>
      </c>
      <c r="T70" s="567">
        <f>IF(T50="High",3)+IF(T50="Medium",2)+IF(T50="Low",1)+IF(T50="NA","0")</f>
        <v>1</v>
      </c>
      <c r="U70" s="567">
        <f>IF(U50="High",3)+IF(U50="Medium",2)+IF(U50="Low",1)+IF(U50="NA","0")</f>
        <v>2</v>
      </c>
      <c r="V70" s="567">
        <f>IF(V50="High",3)+IF(V50="Medium",2)+IF(V50="Low",1)+IF(V50="NA","0")</f>
        <v>3</v>
      </c>
      <c r="W70" s="567">
        <f>IF(W50="High",3)+IF(W50="Medium",2)+IF(W50="Low",1)+IF(W50="NA","0")</f>
        <v>2</v>
      </c>
      <c r="X70" s="563">
        <f>MEDIAN(T70:W70)</f>
        <v>2</v>
      </c>
      <c r="Y70" s="567">
        <f>IF(Y50="High",3)+IF(Y50="Medium",2)+IF(Y50="Low",1)+IF(Y50="NA","0")</f>
        <v>3</v>
      </c>
      <c r="Z70" s="567">
        <f>IF(Z50="High",3)+IF(Z50="Medium",2)+IF(Z50="Low",1)+IF(Z50="NA","0")</f>
        <v>2</v>
      </c>
      <c r="AA70" s="567">
        <f>IF(AA50="High",3)+IF(AA50="Medium",2)+IF(AA50="Low",1)+IF(AA50="NA","0")</f>
        <v>2</v>
      </c>
      <c r="AB70" s="567">
        <f>IF(AB50="High",3)+IF(AB50="Medium",2)+IF(AB50="Low",1)+IF(AB50="NA","0")</f>
        <v>2</v>
      </c>
      <c r="AC70" s="561">
        <f>MEDIAN(Y70:AB70)</f>
        <v>2</v>
      </c>
      <c r="AD70" s="495">
        <f>SUM(D70:F70,H70:I70,K70:L70,N70:O70,Q70:R70,T70:W70,Y70:AB70)</f>
        <v>39</v>
      </c>
    </row>
    <row r="71" ht="52.55" customHeight="1">
      <c r="A71" t="s" s="218">
        <v>148</v>
      </c>
      <c r="B71" t="s" s="455">
        <v>149</v>
      </c>
      <c r="C71" s="561">
        <f>MEDIAN(D71:F71,H71:I71,K71:L71,N71:O71,Q71:R71,T71:W71,Y71:AB71)</f>
        <v>3</v>
      </c>
      <c r="D71" s="568">
        <f>IF(D51="High",3)+IF(D51="Medium",2)+IF(D51="Low",1)+IF(D51="NA","0")</f>
        <v>2</v>
      </c>
      <c r="E71" s="568">
        <f>IF(E51="High",3)+IF(E51="Medium",2)+IF(E51="Low",1)+IF(E51="NA","0")</f>
        <v>2</v>
      </c>
      <c r="F71" s="568">
        <f>IF(F51="High",3)+IF(F51="Medium",2)+IF(F51="Low",1)+IF(F51="NA","0")</f>
        <v>2</v>
      </c>
      <c r="G71" s="563">
        <f>MEDIAN(D71:F71)</f>
        <v>2</v>
      </c>
      <c r="H71" s="568">
        <f>IF(H51="High",3)+IF(H51="Medium",2)+IF(H51="Low",1)+IF(H51="NA","0")</f>
        <v>3</v>
      </c>
      <c r="I71" s="568">
        <f>IF(I51="High",3)+IF(I51="Medium",2)+IF(I51="Low",1)+IF(I51="NA","0")</f>
        <v>3</v>
      </c>
      <c r="J71" s="561">
        <f>MEDIAN(H71:I71)</f>
        <v>3</v>
      </c>
      <c r="K71" s="568">
        <f>IF(K51="High",3)+IF(K51="Medium",2)+IF(K51="Low",1)+IF(K51="NA","0")</f>
        <v>1</v>
      </c>
      <c r="L71" s="568">
        <f>IF(L51="High",3)+IF(L51="Medium",2)+IF(L51="Low",1)+IF(L51="NA","0")</f>
        <v>3</v>
      </c>
      <c r="M71" s="561">
        <f>MEDIAN(K71:L71)</f>
        <v>2</v>
      </c>
      <c r="N71" s="568">
        <f>IF(N51="High",3)+IF(N51="Medium",2)+IF(N51="Low",1)+IF(N51="NA","0")</f>
        <v>2</v>
      </c>
      <c r="O71" s="568">
        <f>IF(O51="High",3)+IF(O51="Medium",2)+IF(O51="Low",1)+IF(O51="NA","0")</f>
        <v>2</v>
      </c>
      <c r="P71" s="561">
        <f>MEDIAN(N71:O71)</f>
        <v>2</v>
      </c>
      <c r="Q71" s="568">
        <f>IF(Q51="High",3)+IF(Q51="Medium",2)+IF(Q51="Low",1)+IF(Q51="NA","0")</f>
        <v>3</v>
      </c>
      <c r="R71" s="568">
        <f>IF(R51="High",3)+IF(R51="Medium",2)+IF(R51="Low",1)+IF(R51="NA","0")</f>
        <v>3</v>
      </c>
      <c r="S71" s="561">
        <f>MEDIAN(Q71:R71)</f>
        <v>3</v>
      </c>
      <c r="T71" s="568">
        <f>IF(T51="High",3)+IF(T51="Medium",2)+IF(T51="Low",1)+IF(T51="NA","0")</f>
        <v>3</v>
      </c>
      <c r="U71" s="568">
        <f>IF(U51="High",3)+IF(U51="Medium",2)+IF(U51="Low",1)+IF(U51="NA","0")</f>
        <v>3</v>
      </c>
      <c r="V71" s="568">
        <f>IF(V51="High",3)+IF(V51="Medium",2)+IF(V51="Low",1)+IF(V51="NA","0")</f>
        <v>3</v>
      </c>
      <c r="W71" s="568">
        <f>IF(W51="High",3)+IF(W51="Medium",2)+IF(W51="Low",1)+IF(W51="NA","0")</f>
        <v>3</v>
      </c>
      <c r="X71" s="563">
        <f>MEDIAN(T71:W71)</f>
        <v>3</v>
      </c>
      <c r="Y71" s="568">
        <f>IF(Y51="High",3)+IF(Y51="Medium",2)+IF(Y51="Low",1)+IF(Y51="NA","0")</f>
        <v>3</v>
      </c>
      <c r="Z71" s="568">
        <f>IF(Z51="High",3)+IF(Z51="Medium",2)+IF(Z51="Low",1)+IF(Z51="NA","0")</f>
        <v>2</v>
      </c>
      <c r="AA71" s="568">
        <f>IF(AA51="High",3)+IF(AA51="Medium",2)+IF(AA51="Low",1)+IF(AA51="NA","0")</f>
        <v>2</v>
      </c>
      <c r="AB71" s="568">
        <f>IF(AB51="High",3)+IF(AB51="Medium",2)+IF(AB51="Low",1)+IF(AB51="NA","0")</f>
        <v>1</v>
      </c>
      <c r="AC71" s="561">
        <f>MEDIAN(Y71:AB71)</f>
        <v>2</v>
      </c>
      <c r="AD71" s="495">
        <f>SUM(D71:F71,H71:I71,K71:L71,N71:O71,Q71:R71,T71:W71,Y71:AB71)</f>
        <v>46</v>
      </c>
    </row>
    <row r="72" ht="26.55" customHeight="1">
      <c r="A72" s="152"/>
      <c r="B72" t="s" s="455">
        <v>150</v>
      </c>
      <c r="C72" s="561">
        <f>MEDIAN(D72:F72,H72:I72,K72:L72,N72:O72,Q72:R72,T72:W72,Y72:AB72)</f>
        <v>2</v>
      </c>
      <c r="D72" s="568">
        <f>IF(D52="High",3)+IF(D52="Medium",2)+IF(D52="Low",1)+IF(D52="NA","0")</f>
        <v>2</v>
      </c>
      <c r="E72" s="568">
        <f>IF(E52="High",3)+IF(E52="Medium",2)+IF(E52="Low",1)+IF(E52="NA","0")</f>
        <v>0</v>
      </c>
      <c r="F72" s="568">
        <f>IF(F52="High",3)+IF(F52="Medium",2)+IF(F52="Low",1)+IF(F52="NA","0")</f>
        <v>0</v>
      </c>
      <c r="G72" s="563">
        <f>MEDIAN(D72:F72)</f>
        <v>0</v>
      </c>
      <c r="H72" s="568">
        <f>IF(H52="High",3)+IF(H52="Medium",2)+IF(H52="Low",1)+IF(H52="NA","0")</f>
        <v>3</v>
      </c>
      <c r="I72" s="568">
        <f>IF(I52="High",3)+IF(I52="Medium",2)+IF(I52="Low",1)+IF(I52="NA","0")</f>
        <v>3</v>
      </c>
      <c r="J72" s="561">
        <f>MEDIAN(H72:I72)</f>
        <v>3</v>
      </c>
      <c r="K72" s="568">
        <f>IF(K52="High",3)+IF(K52="Medium",2)+IF(K52="Low",1)+IF(K52="NA","0")</f>
        <v>2</v>
      </c>
      <c r="L72" s="568">
        <f>IF(L52="High",3)+IF(L52="Medium",2)+IF(L52="Low",1)+IF(L52="NA","0")</f>
        <v>2</v>
      </c>
      <c r="M72" s="561">
        <f>MEDIAN(K72:L72)</f>
        <v>2</v>
      </c>
      <c r="N72" s="568">
        <f>IF(N52="High",3)+IF(N52="Medium",2)+IF(N52="Low",1)+IF(N52="NA","0")</f>
        <v>1</v>
      </c>
      <c r="O72" s="568">
        <f>IF(O52="High",3)+IF(O52="Medium",2)+IF(O52="Low",1)+IF(O52="NA","0")</f>
        <v>2</v>
      </c>
      <c r="P72" s="561">
        <f>MEDIAN(N72:O72)</f>
        <v>1.5</v>
      </c>
      <c r="Q72" s="568">
        <f>IF(Q52="High",3)+IF(Q52="Medium",2)+IF(Q52="Low",1)+IF(Q52="NA","0")</f>
        <v>2</v>
      </c>
      <c r="R72" s="568">
        <f>IF(R52="High",3)+IF(R52="Medium",2)+IF(R52="Low",1)+IF(R52="NA","0")</f>
        <v>2</v>
      </c>
      <c r="S72" s="561">
        <f>MEDIAN(Q72:R72)</f>
        <v>2</v>
      </c>
      <c r="T72" s="568">
        <f>IF(T52="High",3)+IF(T52="Medium",2)+IF(T52="Low",1)+IF(T52="NA","0")</f>
        <v>2</v>
      </c>
      <c r="U72" s="568">
        <f>IF(U52="High",3)+IF(U52="Medium",2)+IF(U52="Low",1)+IF(U52="NA","0")</f>
        <v>2</v>
      </c>
      <c r="V72" s="568">
        <f>IF(V52="High",3)+IF(V52="Medium",2)+IF(V52="Low",1)+IF(V52="NA","0")</f>
        <v>2</v>
      </c>
      <c r="W72" s="568">
        <f>IF(W52="High",3)+IF(W52="Medium",2)+IF(W52="Low",1)+IF(W52="NA","0")</f>
        <v>3</v>
      </c>
      <c r="X72" s="563">
        <f>MEDIAN(T72:W72)</f>
        <v>2</v>
      </c>
      <c r="Y72" s="568">
        <f>IF(Y52="High",3)+IF(Y52="Medium",2)+IF(Y52="Low",1)+IF(Y52="NA","0")</f>
        <v>2</v>
      </c>
      <c r="Z72" s="568">
        <f>IF(Z52="High",3)+IF(Z52="Medium",2)+IF(Z52="Low",1)+IF(Z52="NA","0")</f>
        <v>3</v>
      </c>
      <c r="AA72" s="568">
        <f>IF(AA52="High",3)+IF(AA52="Medium",2)+IF(AA52="Low",1)+IF(AA52="NA","0")</f>
        <v>3</v>
      </c>
      <c r="AB72" s="568">
        <f>IF(AB52="High",3)+IF(AB52="Medium",2)+IF(AB52="Low",1)+IF(AB52="NA","0")</f>
        <v>1</v>
      </c>
      <c r="AC72" s="561">
        <f>MEDIAN(Y72:AB72)</f>
        <v>2.5</v>
      </c>
      <c r="AD72" s="495">
        <f>SUM(D72:F72,H72:I72,K72:L72,N72:O72,Q72:R72,T72:W72,Y72:AB72)</f>
        <v>37</v>
      </c>
    </row>
    <row r="73" ht="26.55" customHeight="1">
      <c r="A73" s="156"/>
      <c r="B73" t="s" s="455">
        <v>151</v>
      </c>
      <c r="C73" s="561">
        <f>MEDIAN(D73:F73,H73:I73,K73:L73,N73:O73,Q73:R73,T73:W73,Y73:AB73)</f>
        <v>2</v>
      </c>
      <c r="D73" s="568">
        <f>IF(D53="High",3)+IF(D53="Medium",2)+IF(D53="Low",1)+IF(D53="NA","0")</f>
        <v>1</v>
      </c>
      <c r="E73" s="568">
        <f>IF(E53="High",3)+IF(E53="Medium",2)+IF(E53="Low",1)+IF(E53="NA","0")</f>
        <v>2</v>
      </c>
      <c r="F73" s="568">
        <f>IF(F53="High",3)+IF(F53="Medium",2)+IF(F53="Low",1)+IF(F53="NA","0")</f>
        <v>0</v>
      </c>
      <c r="G73" s="563">
        <f>MEDIAN(D73:F73)</f>
        <v>1</v>
      </c>
      <c r="H73" s="568">
        <f>IF(H53="High",3)+IF(H53="Medium",2)+IF(H53="Low",1)+IF(H53="NA","0")</f>
        <v>3</v>
      </c>
      <c r="I73" s="568">
        <f>IF(I53="High",3)+IF(I53="Medium",2)+IF(I53="Low",1)+IF(I53="NA","0")</f>
        <v>3</v>
      </c>
      <c r="J73" s="561">
        <f>MEDIAN(H73:I73)</f>
        <v>3</v>
      </c>
      <c r="K73" s="568">
        <f>IF(K53="High",3)+IF(K53="Medium",2)+IF(K53="Low",1)+IF(K53="NA","0")</f>
        <v>2</v>
      </c>
      <c r="L73" s="568">
        <f>IF(L53="High",3)+IF(L53="Medium",2)+IF(L53="Low",1)+IF(L53="NA","0")</f>
        <v>0</v>
      </c>
      <c r="M73" s="561">
        <f>MEDIAN(K73:L73)</f>
        <v>1</v>
      </c>
      <c r="N73" s="568">
        <f>IF(N53="High",3)+IF(N53="Medium",2)+IF(N53="Low",1)+IF(N53="NA","0")</f>
        <v>1</v>
      </c>
      <c r="O73" s="568">
        <f>IF(O53="High",3)+IF(O53="Medium",2)+IF(O53="Low",1)+IF(O53="NA","0")</f>
        <v>2</v>
      </c>
      <c r="P73" s="561">
        <f>MEDIAN(N73:O73)</f>
        <v>1.5</v>
      </c>
      <c r="Q73" s="568">
        <f>IF(Q53="High",3)+IF(Q53="Medium",2)+IF(Q53="Low",1)+IF(Q53="NA","0")</f>
        <v>3</v>
      </c>
      <c r="R73" s="568">
        <f>IF(R53="High",3)+IF(R53="Medium",2)+IF(R53="Low",1)+IF(R53="NA","0")</f>
        <v>2</v>
      </c>
      <c r="S73" s="561">
        <f>MEDIAN(Q73:R73)</f>
        <v>2.5</v>
      </c>
      <c r="T73" s="568">
        <f>IF(T53="High",3)+IF(T53="Medium",2)+IF(T53="Low",1)+IF(T53="NA","0")</f>
        <v>2</v>
      </c>
      <c r="U73" s="568">
        <f>IF(U53="High",3)+IF(U53="Medium",2)+IF(U53="Low",1)+IF(U53="NA","0")</f>
        <v>2</v>
      </c>
      <c r="V73" s="568">
        <f>IF(V53="High",3)+IF(V53="Medium",2)+IF(V53="Low",1)+IF(V53="NA","0")</f>
        <v>3</v>
      </c>
      <c r="W73" s="568">
        <f>IF(W53="High",3)+IF(W53="Medium",2)+IF(W53="Low",1)+IF(W53="NA","0")</f>
        <v>3</v>
      </c>
      <c r="X73" s="563">
        <f>MEDIAN(T73:W73)</f>
        <v>2.5</v>
      </c>
      <c r="Y73" s="568">
        <f>IF(Y53="High",3)+IF(Y53="Medium",2)+IF(Y53="Low",1)+IF(Y53="NA","0")</f>
        <v>2</v>
      </c>
      <c r="Z73" s="568">
        <f>IF(Z53="High",3)+IF(Z53="Medium",2)+IF(Z53="Low",1)+IF(Z53="NA","0")</f>
        <v>2</v>
      </c>
      <c r="AA73" s="568">
        <f>IF(AA53="High",3)+IF(AA53="Medium",2)+IF(AA53="Low",1)+IF(AA53="NA","0")</f>
        <v>3</v>
      </c>
      <c r="AB73" s="568">
        <f>IF(AB53="High",3)+IF(AB53="Medium",2)+IF(AB53="Low",1)+IF(AB53="NA","0")</f>
        <v>1</v>
      </c>
      <c r="AC73" s="561">
        <f>MEDIAN(Y73:AB73)</f>
        <v>2</v>
      </c>
      <c r="AD73" s="495">
        <f>SUM(D73:F73,H73:I73,K73:L73,N73:O73,Q73:R73,T73:W73,Y73:AB73)</f>
        <v>37</v>
      </c>
    </row>
    <row r="74" ht="13.75" customHeight="1">
      <c r="A74" t="s" s="569">
        <v>285</v>
      </c>
      <c r="B74" s="71"/>
      <c r="C74" s="561">
        <f>MEDIAN(D55:F73,H55:I73,K55:L73,N55:O73,Q55:R73,T55:W73,Y55:AB73)</f>
        <v>3</v>
      </c>
      <c r="D74" s="482">
        <f>MEDIAN(D55:D73)</f>
        <v>2</v>
      </c>
      <c r="E74" s="482">
        <f>MEDIAN(E55:E73)</f>
        <v>2</v>
      </c>
      <c r="F74" s="482">
        <f>MEDIAN(F55:F73)</f>
        <v>2</v>
      </c>
      <c r="G74" s="570">
        <f>MEDIAN(D55:F73)</f>
        <v>2</v>
      </c>
      <c r="H74" s="482">
        <f>MEDIAN(H55:H73)</f>
        <v>3</v>
      </c>
      <c r="I74" s="482">
        <f>MEDIAN(I55:I73)</f>
        <v>3</v>
      </c>
      <c r="J74" s="570">
        <f>MEDIAN(H55:I73)</f>
        <v>3</v>
      </c>
      <c r="K74" s="482">
        <f>MEDIAN(K55:K73)</f>
        <v>2</v>
      </c>
      <c r="L74" s="482">
        <f>MEDIAN(L55:L73)</f>
        <v>3</v>
      </c>
      <c r="M74" s="570">
        <f>MEDIAN(K55:L73)</f>
        <v>2</v>
      </c>
      <c r="N74" s="482">
        <f>MEDIAN(N55:N73)</f>
        <v>2</v>
      </c>
      <c r="O74" s="482">
        <f>MEDIAN(O55:O73)</f>
        <v>2</v>
      </c>
      <c r="P74" s="570">
        <f>MEDIAN(N55:O73)</f>
        <v>2</v>
      </c>
      <c r="Q74" s="482">
        <f>MEDIAN(Q55:Q73)</f>
        <v>3</v>
      </c>
      <c r="R74" s="482">
        <f>MEDIAN(R55:R73)</f>
        <v>2</v>
      </c>
      <c r="S74" s="570">
        <f>MEDIAN(Q55:R73)</f>
        <v>3</v>
      </c>
      <c r="T74" s="482">
        <f>MEDIAN(T55:T73)</f>
        <v>3</v>
      </c>
      <c r="U74" s="482">
        <f>MEDIAN(U55:U73)</f>
        <v>2</v>
      </c>
      <c r="V74" s="482">
        <f>MEDIAN(V55:V73)</f>
        <v>3</v>
      </c>
      <c r="W74" s="482">
        <f>MEDIAN(W55:W73)</f>
        <v>3</v>
      </c>
      <c r="X74" s="570">
        <f>MEDIAN(T55:W73)</f>
        <v>3</v>
      </c>
      <c r="Y74" s="482">
        <f>MEDIAN(Y55:Y73)</f>
        <v>3</v>
      </c>
      <c r="Z74" s="482">
        <f>MEDIAN(Z55:Z73)</f>
        <v>3</v>
      </c>
      <c r="AA74" s="482">
        <f>MEDIAN(AA55:AA73)</f>
        <v>3</v>
      </c>
      <c r="AB74" s="482">
        <f>MEDIAN(AB55:AB73)</f>
        <v>2</v>
      </c>
      <c r="AC74" s="570">
        <f>MEDIAN(Y55:AB73)</f>
        <v>3</v>
      </c>
      <c r="AD74" s="460"/>
    </row>
    <row r="75" ht="13.75" customHeight="1">
      <c r="A75" t="s" s="466">
        <v>115</v>
      </c>
      <c r="B75" t="s" s="342">
        <v>303</v>
      </c>
      <c r="C75" s="149"/>
      <c r="D75" s="462">
        <f>SUM(D55:D73)</f>
        <v>37</v>
      </c>
      <c r="E75" s="462">
        <f>SUM(E55:E73)</f>
        <v>37</v>
      </c>
      <c r="F75" s="462">
        <f>SUM(F55:F73)</f>
        <v>30</v>
      </c>
      <c r="G75" s="463"/>
      <c r="H75" s="462">
        <f>SUM(H55:H73)</f>
        <v>54</v>
      </c>
      <c r="I75" s="462">
        <f>SUM(I55:I73)</f>
        <v>47</v>
      </c>
      <c r="J75" s="326"/>
      <c r="K75" s="462">
        <f>SUM(K55:K73)</f>
        <v>40</v>
      </c>
      <c r="L75" s="462">
        <f>SUM(L55:L73)</f>
        <v>46</v>
      </c>
      <c r="M75" s="326"/>
      <c r="N75" s="462">
        <f>SUM(N55:N73)</f>
        <v>38</v>
      </c>
      <c r="O75" s="462">
        <f>SUM(O55:O73)</f>
        <v>43</v>
      </c>
      <c r="P75" s="326"/>
      <c r="Q75" s="462">
        <f>SUM(Q55:Q73)</f>
        <v>50</v>
      </c>
      <c r="R75" s="462">
        <f>SUM(R55:R73)</f>
        <v>44</v>
      </c>
      <c r="S75" s="326"/>
      <c r="T75" s="462">
        <f>SUM(T55:T73)</f>
        <v>45</v>
      </c>
      <c r="U75" s="462">
        <f>SUM(U55:U73)</f>
        <v>34</v>
      </c>
      <c r="V75" s="462">
        <f>SUM(V55:V73)</f>
        <v>55</v>
      </c>
      <c r="W75" s="462">
        <f>SUM(W55:W73)</f>
        <v>55</v>
      </c>
      <c r="X75" s="326"/>
      <c r="Y75" s="462">
        <f>SUM(Y55:Y73)</f>
        <v>50</v>
      </c>
      <c r="Z75" s="462">
        <f>SUM(Z55:Z73)</f>
        <v>51</v>
      </c>
      <c r="AA75" s="462">
        <f>SUM(AA55:AA73)</f>
        <v>54</v>
      </c>
      <c r="AB75" s="462">
        <f>SUM(AB55:AB73)</f>
        <v>34</v>
      </c>
      <c r="AC75" s="241"/>
      <c r="AD75" s="495">
        <f>SUM(AD55:AD73)</f>
        <v>844</v>
      </c>
    </row>
    <row r="76" ht="13.75" customHeight="1">
      <c r="A76" s="189"/>
      <c r="B76" t="s" s="342">
        <v>304</v>
      </c>
      <c r="C76" s="326"/>
      <c r="D76" s="521">
        <f>SUM(D75:F75)</f>
        <v>104</v>
      </c>
      <c r="E76" s="104"/>
      <c r="F76" s="71"/>
      <c r="G76" s="463"/>
      <c r="H76" s="521">
        <f>SUM(H75:I75)</f>
        <v>101</v>
      </c>
      <c r="I76" s="71"/>
      <c r="J76" s="326"/>
      <c r="K76" s="521">
        <f>SUM(K75:L75)</f>
        <v>86</v>
      </c>
      <c r="L76" s="71"/>
      <c r="M76" s="326"/>
      <c r="N76" s="521">
        <f>SUM(N75:O75)</f>
        <v>81</v>
      </c>
      <c r="O76" s="71"/>
      <c r="P76" s="326"/>
      <c r="Q76" s="521">
        <f>SUM(Q75:R75)</f>
        <v>94</v>
      </c>
      <c r="R76" s="71"/>
      <c r="S76" s="326"/>
      <c r="T76" s="521">
        <f>SUM(T75:W75)</f>
        <v>189</v>
      </c>
      <c r="U76" s="104"/>
      <c r="V76" s="104"/>
      <c r="W76" s="71"/>
      <c r="X76" s="326"/>
      <c r="Y76" s="521">
        <f>SUM(Y75:AB75)</f>
        <v>189</v>
      </c>
      <c r="Z76" s="104"/>
      <c r="AA76" s="104"/>
      <c r="AB76" s="71"/>
      <c r="AC76" s="241"/>
      <c r="AD76" s="571"/>
    </row>
    <row r="77" ht="13.75" customHeight="1">
      <c r="A77" s="190"/>
      <c r="B77" t="s" s="342">
        <v>156</v>
      </c>
      <c r="C77" s="241">
        <f>SUM(D76:AC76)</f>
        <v>844</v>
      </c>
      <c r="D77" s="522"/>
      <c r="E77" s="71"/>
      <c r="F77" s="463"/>
      <c r="G77" s="463"/>
      <c r="H77" s="522"/>
      <c r="I77" s="71"/>
      <c r="J77" s="241"/>
      <c r="K77" s="522"/>
      <c r="L77" s="71"/>
      <c r="M77" s="241"/>
      <c r="N77" s="463"/>
      <c r="O77" s="463"/>
      <c r="P77" s="241"/>
      <c r="Q77" s="522"/>
      <c r="R77" s="71"/>
      <c r="S77" s="241"/>
      <c r="T77" s="522"/>
      <c r="U77" s="104"/>
      <c r="V77" s="104"/>
      <c r="W77" s="71"/>
      <c r="X77" s="241"/>
      <c r="Y77" s="522"/>
      <c r="Z77" s="104"/>
      <c r="AA77" s="104"/>
      <c r="AB77" s="71"/>
      <c r="AC77" s="241"/>
      <c r="AD77" s="571"/>
    </row>
  </sheetData>
  <mergeCells count="82">
    <mergeCell ref="A3:C3"/>
    <mergeCell ref="A5:C5"/>
    <mergeCell ref="A4:C4"/>
    <mergeCell ref="K7:M7"/>
    <mergeCell ref="A7:B8"/>
    <mergeCell ref="A2:C2"/>
    <mergeCell ref="N7:P7"/>
    <mergeCell ref="T7:X7"/>
    <mergeCell ref="Y7:AC7"/>
    <mergeCell ref="H7:J7"/>
    <mergeCell ref="Q7:S7"/>
    <mergeCell ref="D7:G7"/>
    <mergeCell ref="H30:I30"/>
    <mergeCell ref="K30:L30"/>
    <mergeCell ref="Q30:R30"/>
    <mergeCell ref="T30:W30"/>
    <mergeCell ref="Y30:AB30"/>
    <mergeCell ref="D31:E31"/>
    <mergeCell ref="H31:I31"/>
    <mergeCell ref="K31:L31"/>
    <mergeCell ref="Q31:R31"/>
    <mergeCell ref="T31:W31"/>
    <mergeCell ref="Y31:AB31"/>
    <mergeCell ref="AD7:AD8"/>
    <mergeCell ref="A22:A24"/>
    <mergeCell ref="A25:A27"/>
    <mergeCell ref="A9:A12"/>
    <mergeCell ref="A13:A15"/>
    <mergeCell ref="A16:A18"/>
    <mergeCell ref="A19:A21"/>
    <mergeCell ref="A48:A50"/>
    <mergeCell ref="A51:A53"/>
    <mergeCell ref="A35:A38"/>
    <mergeCell ref="A39:A41"/>
    <mergeCell ref="A42:A44"/>
    <mergeCell ref="A45:A47"/>
    <mergeCell ref="A68:A70"/>
    <mergeCell ref="A71:A73"/>
    <mergeCell ref="A55:A58"/>
    <mergeCell ref="A59:A61"/>
    <mergeCell ref="A62:A64"/>
    <mergeCell ref="A65:A67"/>
    <mergeCell ref="A1:AD1"/>
    <mergeCell ref="D30:F30"/>
    <mergeCell ref="N30:O30"/>
    <mergeCell ref="A29:A31"/>
    <mergeCell ref="A28:B28"/>
    <mergeCell ref="H76:I76"/>
    <mergeCell ref="K76:L76"/>
    <mergeCell ref="Q76:R76"/>
    <mergeCell ref="T76:W76"/>
    <mergeCell ref="Y76:AB76"/>
    <mergeCell ref="D77:E77"/>
    <mergeCell ref="H77:I77"/>
    <mergeCell ref="K77:L77"/>
    <mergeCell ref="Q77:R77"/>
    <mergeCell ref="T77:W77"/>
    <mergeCell ref="Y77:AB77"/>
    <mergeCell ref="D76:F76"/>
    <mergeCell ref="N76:O76"/>
    <mergeCell ref="A75:A77"/>
    <mergeCell ref="A74:B74"/>
    <mergeCell ref="A54:C54"/>
    <mergeCell ref="A6:AD6"/>
    <mergeCell ref="K33:M33"/>
    <mergeCell ref="N33:P33"/>
    <mergeCell ref="T33:X33"/>
    <mergeCell ref="Y33:AC33"/>
    <mergeCell ref="H33:J33"/>
    <mergeCell ref="Q33:S33"/>
    <mergeCell ref="D33:G33"/>
    <mergeCell ref="AD33:AD34"/>
    <mergeCell ref="A32:AD32"/>
    <mergeCell ref="A34:B34"/>
    <mergeCell ref="A33:B33"/>
    <mergeCell ref="K54:M54"/>
    <mergeCell ref="N54:P54"/>
    <mergeCell ref="T54:X54"/>
    <mergeCell ref="Y54:AC54"/>
    <mergeCell ref="H54:J54"/>
    <mergeCell ref="Q54:S54"/>
    <mergeCell ref="D54:G54"/>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