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Etienne\Publis\Articles\2022\2022 - TPM SZ Ratio\"/>
    </mc:Choice>
  </mc:AlternateContent>
  <xr:revisionPtr revIDLastSave="0" documentId="13_ncr:1_{80043E4C-B8A8-4685-B803-643D895FBE7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PM Femmes" sheetId="1" r:id="rId1"/>
    <sheet name="TPM Hommes" sheetId="2" r:id="rId2"/>
    <sheet name="s-z Femmes" sheetId="3" r:id="rId3"/>
    <sheet name="s-z Homme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" l="1"/>
  <c r="C35" i="2"/>
  <c r="C43" i="2"/>
  <c r="C52" i="1"/>
  <c r="C43" i="1"/>
  <c r="C33" i="1"/>
  <c r="G23" i="4"/>
  <c r="D23" i="4"/>
  <c r="C50" i="1"/>
  <c r="C50" i="2"/>
  <c r="A46" i="1"/>
  <c r="A46" i="2"/>
  <c r="G19" i="3"/>
  <c r="D19" i="3"/>
  <c r="G23" i="3"/>
  <c r="D23" i="3"/>
  <c r="C62" i="2"/>
  <c r="C61" i="1"/>
  <c r="G19" i="4"/>
  <c r="D19" i="4"/>
  <c r="C49" i="2"/>
  <c r="C49" i="1"/>
  <c r="C27" i="1"/>
  <c r="C29" i="2"/>
  <c r="C48" i="1"/>
  <c r="C58" i="1"/>
  <c r="C56" i="1"/>
  <c r="C45" i="1"/>
  <c r="C42" i="1"/>
  <c r="C40" i="1"/>
  <c r="C38" i="1"/>
  <c r="C31" i="1"/>
  <c r="C25" i="1"/>
  <c r="C26" i="2"/>
  <c r="C33" i="2"/>
  <c r="C37" i="2"/>
  <c r="C38" i="2"/>
  <c r="C41" i="2"/>
  <c r="C42" i="2"/>
  <c r="C45" i="2"/>
  <c r="C56" i="2"/>
  <c r="C60" i="2"/>
  <c r="C48" i="2"/>
</calcChain>
</file>

<file path=xl/sharedStrings.xml><?xml version="1.0" encoding="utf-8"?>
<sst xmlns="http://schemas.openxmlformats.org/spreadsheetml/2006/main" count="371" uniqueCount="174">
  <si>
    <t>Sources</t>
  </si>
  <si>
    <t>N</t>
  </si>
  <si>
    <r>
      <t xml:space="preserve">Kreul, E. J. (1972). Neuromuscular control examination (NMC) for Parkinsonism: Vowel prolongations and diadochokinetic and reading rates. </t>
    </r>
    <r>
      <rPr>
        <i/>
        <sz val="11"/>
        <color theme="1"/>
        <rFont val="Calibri"/>
        <family val="2"/>
        <scheme val="minor"/>
      </rPr>
      <t>Journal of Speech and Hearing Research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>(1), 72-83.</t>
    </r>
  </si>
  <si>
    <t>Kreul</t>
  </si>
  <si>
    <r>
      <t xml:space="preserve">Ptacek, P. H., Sander, E. K., Maloney, W. H., &amp; Jackson, C. R. (1966). Phonatory and related changes with advanced age. </t>
    </r>
    <r>
      <rPr>
        <i/>
        <sz val="11"/>
        <color theme="1"/>
        <rFont val="Calibri"/>
        <family val="2"/>
        <scheme val="minor"/>
      </rPr>
      <t>Journal of speech and hearing research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(3), 353-360.</t>
    </r>
  </si>
  <si>
    <t>Ptacek</t>
  </si>
  <si>
    <t>Mueller</t>
  </si>
  <si>
    <t>MUELLER, P. (1982). Voice characteristics of octogenerian and nonagenerian persons.Ear, Nose, &amp; Throat Journal. 1982;61:33–37</t>
  </si>
  <si>
    <t>Isshiki N, Von Leden H. Hoarseness: Aerodynamic Studies. Archives of Otolaryngology. 1964;80:206–213.</t>
  </si>
  <si>
    <t>Isshiki</t>
  </si>
  <si>
    <t>Kent RD, Kent JF, Rosenbek JC. Maximum performance tests of speech production. Journal of Speech and Hearing Disorders. 1987;52:367–387.</t>
  </si>
  <si>
    <r>
      <t xml:space="preserve">Maslan, J., Leng, X., Rees, C., Blalock, D., &amp; Butler, S. G. (2011). Maximum phonation time in healthy older adults. </t>
    </r>
    <r>
      <rPr>
        <i/>
        <sz val="11"/>
        <color theme="1"/>
        <rFont val="Calibri"/>
        <family val="2"/>
        <scheme val="minor"/>
      </rPr>
      <t>Journal of Voice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25</t>
    </r>
    <r>
      <rPr>
        <sz val="11"/>
        <color theme="1"/>
        <rFont val="Calibri"/>
        <family val="2"/>
        <scheme val="minor"/>
      </rPr>
      <t>(6), 709-713.</t>
    </r>
  </si>
  <si>
    <t>Maslan</t>
  </si>
  <si>
    <t>Baken RJ, Orlikoff RF. Clinical Measurement of Speech and Voice. Wien: Springer–Verlag; 2000, pp 371,372 : references 1-20 (see book)</t>
  </si>
  <si>
    <t>Baken RJ, Orlikoff RF. Clinical Measurement of Speech and Voice. Wien: Springer–Verlag; 2000, pp 371,372 (reference 1-20)</t>
  </si>
  <si>
    <t>Karlsen</t>
  </si>
  <si>
    <t>Karlsen, T., Sandvik, L., Heimdal, J. H., &amp; Aarstad, H. J. (2020). Acoustic voice analysis and maximum phonation time in relation to voice handicap index score and larynx disease. Journal of Voice, 34(1), 161-e27.</t>
  </si>
  <si>
    <t>Knuijt, S., (2019). Reference values of maximum performance tests of speech production. International journal of speech-language pathology, 21(1), 56-64.</t>
  </si>
  <si>
    <t>Knuijt</t>
  </si>
  <si>
    <t>* L'âge est fixé dans la moyenne des tranches d'âge concernées (85 si 80-69 ans par ex)</t>
  </si>
  <si>
    <t>Femmes</t>
  </si>
  <si>
    <t>Mix de corpus</t>
  </si>
  <si>
    <t>Alves, E. L. O.,  (2015). Maximum phonation time and its relation to gender, age and lifestyle in healthy elderly. Distúrb Comun, 27(3), 530-9.</t>
  </si>
  <si>
    <t>Alves</t>
  </si>
  <si>
    <r>
      <t xml:space="preserve">Ptacek, P. H., Sander, E. K., Maloney, W. H., &amp; Jackson, C. R. (1966). Phonatory and related changes with advanced age. </t>
    </r>
    <r>
      <rPr>
        <i/>
        <sz val="11"/>
        <color rgb="FFFF0000"/>
        <rFont val="Calibri"/>
        <family val="2"/>
        <scheme val="minor"/>
      </rPr>
      <t>Journal of speech and hearing research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9</t>
    </r>
    <r>
      <rPr>
        <sz val="11"/>
        <color rgb="FFFF0000"/>
        <rFont val="Calibri"/>
        <family val="2"/>
        <scheme val="minor"/>
      </rPr>
      <t>(3), 353-360.</t>
    </r>
  </si>
  <si>
    <r>
      <t xml:space="preserve">Kreul, E. J. (1972). Neuromuscular control examination (NMC) for Parkinsonism: Vowel prolongations and diadochokinetic and reading rates. </t>
    </r>
    <r>
      <rPr>
        <i/>
        <sz val="11"/>
        <color rgb="FFFF0000"/>
        <rFont val="Calibri"/>
        <family val="2"/>
        <scheme val="minor"/>
      </rPr>
      <t>Journal of Speech and Hearing Research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15</t>
    </r>
    <r>
      <rPr>
        <sz val="11"/>
        <color rgb="FFFF0000"/>
        <rFont val="Calibri"/>
        <family val="2"/>
        <scheme val="minor"/>
      </rPr>
      <t>(1), 72-83.</t>
    </r>
  </si>
  <si>
    <t>Rouge=PDF non accessible</t>
  </si>
  <si>
    <t>Tavares, E. L. M., et al. (2012). Maximum phonation time and s/z ratio in a large child cohort. Journal of Voice, 26(5), 675-e1</t>
  </si>
  <si>
    <t>Tavares</t>
  </si>
  <si>
    <t>Age</t>
  </si>
  <si>
    <t>Rapport s/z</t>
  </si>
  <si>
    <t>[s] MPT</t>
  </si>
  <si>
    <t>STD</t>
  </si>
  <si>
    <t>Range</t>
  </si>
  <si>
    <t>[z] MPT</t>
  </si>
  <si>
    <t>4,8-18,3</t>
  </si>
  <si>
    <t>5,2-16,0</t>
  </si>
  <si>
    <t>0,5-1,14</t>
  </si>
  <si>
    <t>7,3-16,0</t>
  </si>
  <si>
    <t>9,1-20,0</t>
  </si>
  <si>
    <t>0,51-1,1</t>
  </si>
  <si>
    <t>9,3-20,9</t>
  </si>
  <si>
    <t>8,5-24,2</t>
  </si>
  <si>
    <t>0,75-1,26</t>
  </si>
  <si>
    <t>Tait 1980</t>
  </si>
  <si>
    <t>5,0-38,0</t>
  </si>
  <si>
    <t>5,0-37,0</t>
  </si>
  <si>
    <t>0,41-2,67</t>
  </si>
  <si>
    <t>6,4-51,3</t>
  </si>
  <si>
    <t>14,7-36,6</t>
  </si>
  <si>
    <t>Young</t>
  </si>
  <si>
    <t>Alves, E. L. O., Coelho, C. S., Leite, A. P. D., &amp; Santos, R. S. (2015). Maximum phonation time and its relation to gender, age and lifestyle in healthy elderly. Distúrb Comun, 27(3), 530-9</t>
  </si>
  <si>
    <t>Eckel, F. C., &amp; Boone, D. R. (1981). The s/z ratio as an indicator of laryngeal pathology. Journal of speech and hearing disorders, 46(2), 147-149</t>
  </si>
  <si>
    <t>Kent, R. D., Kent, J. F., &amp; Rosenbek, J. C. (1987). Maximum performance tests of speech production. Journal of speech and hearing disorders, 52(4), 367-387</t>
  </si>
  <si>
    <t>4,2-32,2</t>
  </si>
  <si>
    <t>4,3-23,9</t>
  </si>
  <si>
    <t>0,48-1,6</t>
  </si>
  <si>
    <t>Alves 2015</t>
  </si>
  <si>
    <t>De Oliveira Lemos, I., et al. (2017). Effects of a voice therapy program for patients with muscle tension dysphonia. Folia Phoniatrica et Logopaedica, 69(5-6), 239-245</t>
  </si>
  <si>
    <t>De oliveira Lemos 2017</t>
  </si>
  <si>
    <t>0,8-1,2</t>
  </si>
  <si>
    <t>De Oliveira 2017</t>
  </si>
  <si>
    <t>8,71-13,7</t>
  </si>
  <si>
    <t>7,55-12,7</t>
  </si>
  <si>
    <t>Virmani 2016</t>
  </si>
  <si>
    <t>Virmani, N., Sharma, A., &amp; Dabholkar, J. P. (2016). Outcome analysis in patients with benign vocal fold lesions. Int J Phonosurg Laryngol, 6(1), 8-13</t>
  </si>
  <si>
    <t>Finnegan</t>
  </si>
  <si>
    <r>
      <t xml:space="preserve">Finnegan, D. E. (1985). Maximum phonation time for children with normal voices. </t>
    </r>
    <r>
      <rPr>
        <i/>
        <sz val="11"/>
        <color rgb="FFFF0000"/>
        <rFont val="Calibri"/>
        <family val="2"/>
        <scheme val="minor"/>
      </rPr>
      <t>Folia Phoniatrica et Logopaedica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37</t>
    </r>
    <r>
      <rPr>
        <sz val="11"/>
        <color rgb="FFFF0000"/>
        <rFont val="Calibri"/>
        <family val="2"/>
        <scheme val="minor"/>
      </rPr>
      <t>(5-6), 209-215.</t>
    </r>
  </si>
  <si>
    <t>Beckett, R. a. (1971). The respirometer as a clinical tool in the speech clinic. Journal of Speech and Hearing Disorders, 36, 235-241.</t>
  </si>
  <si>
    <t>Beckett</t>
  </si>
  <si>
    <t>Harden</t>
  </si>
  <si>
    <t>Lewis</t>
  </si>
  <si>
    <t>Lewis, K., Casteel, R., &amp; McMahon, J. (1982). Duration of sustained/a/related to the number of trials. Folia Phoniatrica et Logopaedica, 34(1), 41-48.</t>
  </si>
  <si>
    <r>
      <t xml:space="preserve">Harden, J. R., &amp; Looney, N. A. (1984). Duration of sustained phonation in kindergarten children. </t>
    </r>
    <r>
      <rPr>
        <i/>
        <sz val="11"/>
        <color rgb="FFFF0000"/>
        <rFont val="Calibri"/>
        <family val="2"/>
        <scheme val="minor"/>
      </rPr>
      <t>International journal of pediatric otorhinolaryngology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7</t>
    </r>
    <r>
      <rPr>
        <sz val="11"/>
        <color rgb="FFFF0000"/>
        <rFont val="Calibri"/>
        <family val="2"/>
        <scheme val="minor"/>
      </rPr>
      <t>(1), 11-19.</t>
    </r>
  </si>
  <si>
    <r>
      <t xml:space="preserve">Cunha, L. J., Pereira, E. C., Ribeiro, V. V., &amp; Dassie-Leite, A. P. (2019). Influence of the body position and emission number in the results of the maximum phonation times of adults without vocal complaints. </t>
    </r>
    <r>
      <rPr>
        <i/>
        <sz val="11"/>
        <color theme="1"/>
        <rFont val="Calibri"/>
        <family val="2"/>
        <scheme val="minor"/>
      </rPr>
      <t>Journal of Voice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33</t>
    </r>
    <r>
      <rPr>
        <sz val="11"/>
        <color theme="1"/>
        <rFont val="Calibri"/>
        <family val="2"/>
        <scheme val="minor"/>
      </rPr>
      <t>(6), 831-837.</t>
    </r>
  </si>
  <si>
    <t>Cunha</t>
  </si>
  <si>
    <t>Cunha 2019</t>
  </si>
  <si>
    <t>9,8-1,2</t>
  </si>
  <si>
    <t>0,78-1,26</t>
  </si>
  <si>
    <t>Moreno</t>
  </si>
  <si>
    <t>Moreno, E. G. H., (2021). Maximum phonation time in the pulmonary function assessment. Revista CEFAC, 23.</t>
  </si>
  <si>
    <t>Ecart type (s)</t>
  </si>
  <si>
    <t>Shanks, S. J., &amp; Mast, D. (1977). Maximum duration of phonation: objective tool for assessment of voice. Perceptual and Motor Skills, 45(3_suppl), 1315-1322.</t>
  </si>
  <si>
    <t>shanks</t>
  </si>
  <si>
    <t>Shanks</t>
  </si>
  <si>
    <r>
      <t xml:space="preserve">Ptacek, P. H., &amp; Sander, E. K. (1963). Maximum duration of phonation. </t>
    </r>
    <r>
      <rPr>
        <i/>
        <sz val="11"/>
        <color theme="1"/>
        <rFont val="Calibri"/>
        <family val="2"/>
        <scheme val="minor"/>
      </rPr>
      <t>Journal of speech and hearing disorders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28</t>
    </r>
    <r>
      <rPr>
        <sz val="11"/>
        <color theme="1"/>
        <rFont val="Calibri"/>
        <family val="2"/>
        <scheme val="minor"/>
      </rPr>
      <t>(2), 171-182.</t>
    </r>
  </si>
  <si>
    <r>
      <t xml:space="preserve">Rau, D., &amp; Beckett, R. L. (1984). Aerodynamic assessment of vocal function using hand-held spirometers. </t>
    </r>
    <r>
      <rPr>
        <i/>
        <sz val="11"/>
        <color rgb="FFFF0000"/>
        <rFont val="Calibri"/>
        <family val="2"/>
        <scheme val="minor"/>
      </rPr>
      <t>Journal of Speech and Hearing Disorders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49</t>
    </r>
    <r>
      <rPr>
        <sz val="11"/>
        <color rgb="FFFF0000"/>
        <rFont val="Calibri"/>
        <family val="2"/>
        <scheme val="minor"/>
      </rPr>
      <t>(2), 183-188.</t>
    </r>
  </si>
  <si>
    <t>Rau</t>
  </si>
  <si>
    <t>Peppard</t>
  </si>
  <si>
    <r>
      <t xml:space="preserve">Peppard, R. C., Bless, D. M., &amp; Milenkovic, P. (1988). Comparison of young adult singers and nonsingers with vocal nodules. </t>
    </r>
    <r>
      <rPr>
        <i/>
        <sz val="11"/>
        <color rgb="FFFF0000"/>
        <rFont val="Calibri"/>
        <family val="2"/>
        <scheme val="minor"/>
      </rPr>
      <t>Journal of Voice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>(3), 250-260.</t>
    </r>
  </si>
  <si>
    <r>
      <t xml:space="preserve">Isshiki, N., Okamura, H., &amp; Morimoto, M. (1967). LXXXIII Maximum phonation time and air flow rate during phonation: simple clinical tests for vocal function. </t>
    </r>
    <r>
      <rPr>
        <i/>
        <sz val="11"/>
        <color rgb="FFFF0000"/>
        <rFont val="Calibri"/>
        <family val="2"/>
        <scheme val="minor"/>
      </rPr>
      <t>Annals of Otology, Rhinology &amp; Laryngology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76</t>
    </r>
    <r>
      <rPr>
        <sz val="11"/>
        <color rgb="FFFF0000"/>
        <rFont val="Calibri"/>
        <family val="2"/>
        <scheme val="minor"/>
      </rPr>
      <t>(5), 998-1007.</t>
    </r>
  </si>
  <si>
    <t>Reich</t>
  </si>
  <si>
    <r>
      <t xml:space="preserve">Reich, A. R., Mason, J. A., &amp; Polen, S. B. (1986). Task administration variables affecting phonation-time measures in third-grade girls with normal voice quality. </t>
    </r>
    <r>
      <rPr>
        <i/>
        <sz val="11"/>
        <color rgb="FFFF0000"/>
        <rFont val="Calibri"/>
        <family val="2"/>
        <scheme val="minor"/>
      </rPr>
      <t>Language, speech, and hearing services in schools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17</t>
    </r>
    <r>
      <rPr>
        <sz val="11"/>
        <color rgb="FFFF0000"/>
        <rFont val="Calibri"/>
        <family val="2"/>
        <scheme val="minor"/>
      </rPr>
      <t>(4), 262-269.</t>
    </r>
  </si>
  <si>
    <r>
      <t xml:space="preserve">Yanagihara, N., &amp; Koike, Y. (1967). The regulation of sustained phonation. </t>
    </r>
    <r>
      <rPr>
        <i/>
        <sz val="11"/>
        <color rgb="FFFF0000"/>
        <rFont val="Calibri"/>
        <family val="2"/>
        <scheme val="minor"/>
      </rPr>
      <t>Folia Phoniatrica et Logopaedica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19</t>
    </r>
    <r>
      <rPr>
        <sz val="11"/>
        <color rgb="FFFF0000"/>
        <rFont val="Calibri"/>
        <family val="2"/>
        <scheme val="minor"/>
      </rPr>
      <t>(1), 1-18.</t>
    </r>
  </si>
  <si>
    <t>Yanagihara</t>
  </si>
  <si>
    <t>Stemple</t>
  </si>
  <si>
    <r>
      <t xml:space="preserve">Stemple, J. C., Stanley, J., &amp; Lee, L. (1995). Objective measures of voice production in normal subjects following prolonged voice use. </t>
    </r>
    <r>
      <rPr>
        <i/>
        <sz val="11"/>
        <color rgb="FFFF0000"/>
        <rFont val="Calibri"/>
        <family val="2"/>
        <scheme val="minor"/>
      </rPr>
      <t>Journal of Voice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9</t>
    </r>
    <r>
      <rPr>
        <sz val="11"/>
        <color rgb="FFFF0000"/>
        <rFont val="Calibri"/>
        <family val="2"/>
        <scheme val="minor"/>
      </rPr>
      <t>(2), 127-133.</t>
    </r>
  </si>
  <si>
    <t>Daubison</t>
  </si>
  <si>
    <r>
      <t xml:space="preserve">Dobinson, C. H., &amp; Kendrick, A. H. (1993). Normal values and predictive equations for aerodynamic function in British Caucasian subjects. </t>
    </r>
    <r>
      <rPr>
        <i/>
        <sz val="11"/>
        <color rgb="FFFF0000"/>
        <rFont val="Calibri"/>
        <family val="2"/>
        <scheme val="minor"/>
      </rPr>
      <t>Folia Phoniatrica et Logopaedica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45</t>
    </r>
    <r>
      <rPr>
        <sz val="11"/>
        <color rgb="FFFF0000"/>
        <rFont val="Calibri"/>
        <family val="2"/>
        <scheme val="minor"/>
      </rPr>
      <t>(1), 14-24.</t>
    </r>
  </si>
  <si>
    <t>Hirano</t>
  </si>
  <si>
    <r>
      <t xml:space="preserve">Hirano, M., Koike, Y., &amp; Leden, H. V. (1967). The sternohyoid muscle during phonation: electromyographic studies. </t>
    </r>
    <r>
      <rPr>
        <i/>
        <sz val="11"/>
        <color rgb="FFFF0000"/>
        <rFont val="Calibri"/>
        <family val="2"/>
        <scheme val="minor"/>
      </rPr>
      <t>Acta oto-laryngologica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64</t>
    </r>
    <r>
      <rPr>
        <sz val="11"/>
        <color rgb="FFFF0000"/>
        <rFont val="Calibri"/>
        <family val="2"/>
        <scheme val="minor"/>
      </rPr>
      <t>(1-6), 500-507.</t>
    </r>
  </si>
  <si>
    <t>Fox, C. M., &amp; Ramig, L. O. (1997). Vocal sound pressure level and self-perception of speech and voice in men and women with idiopathic Parkinson disease. American Journal of Speech-Language Pathology, 6(2), 85-94</t>
  </si>
  <si>
    <t>Fox</t>
  </si>
  <si>
    <r>
      <t xml:space="preserve">Mueller, P. B. (1971). Parkinson’s disease: motor-speech behavior in a selected group of patients. </t>
    </r>
    <r>
      <rPr>
        <i/>
        <sz val="11"/>
        <color rgb="FFFF0000"/>
        <rFont val="Calibri"/>
        <family val="2"/>
        <scheme val="minor"/>
      </rPr>
      <t>Folia Phoniatrica et Logopaedica</t>
    </r>
    <r>
      <rPr>
        <sz val="11"/>
        <color rgb="FFFF0000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23</t>
    </r>
    <r>
      <rPr>
        <sz val="11"/>
        <color rgb="FFFF0000"/>
        <rFont val="Calibri"/>
        <family val="2"/>
        <scheme val="minor"/>
      </rPr>
      <t>(5), 333-346.</t>
    </r>
  </si>
  <si>
    <t>Dagli</t>
  </si>
  <si>
    <r>
      <t xml:space="preserve">Dagli, A. S., Mahieu, H. F., &amp; Festen, J. M. (1997). Quantitative analysis of voice quality in early glottic laryngeal carcinomas treated with radiotherapy. </t>
    </r>
    <r>
      <rPr>
        <i/>
        <sz val="11"/>
        <color theme="1"/>
        <rFont val="Calibri"/>
        <family val="2"/>
        <scheme val="minor"/>
      </rPr>
      <t>European archives of oto-rhino-laryngology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254</t>
    </r>
    <r>
      <rPr>
        <sz val="11"/>
        <color theme="1"/>
        <rFont val="Calibri"/>
        <family val="2"/>
        <scheme val="minor"/>
      </rPr>
      <t>(2), 78-80.</t>
    </r>
  </si>
  <si>
    <t>Morsomme</t>
  </si>
  <si>
    <t>Morsomme, D., Jamart, J., Boucquey, D., &amp; Remade, M. (1997). Presbyphonia: voice differences between the sexes in the elderly. Comparison by Maximum Phonation Time, Phonation Quotient and Spectral Analysis. Logopedics Phoniatrics Vocology, 22(1), 9-14.</t>
  </si>
  <si>
    <t>** le TPM H+F est décalé de +2 pour les H</t>
  </si>
  <si>
    <t>H+F**</t>
  </si>
  <si>
    <t>Nombre de personnes</t>
  </si>
  <si>
    <t>Temps maximum de phonation (s)</t>
  </si>
  <si>
    <t>Temps maximum de phonation (TPM) - Femmes</t>
  </si>
  <si>
    <t>Temps maximum de phonation (TPM) - Hommes</t>
  </si>
  <si>
    <t>Age moyen des femmes</t>
  </si>
  <si>
    <t>Age moyen des hommes</t>
  </si>
  <si>
    <t>*** Infos by email Simone.Knuijt@radboudumc.nl, 28/04/2022</t>
  </si>
  <si>
    <t>H+F***</t>
  </si>
  <si>
    <t>Johnson</t>
  </si>
  <si>
    <t>Tavares 2012</t>
  </si>
  <si>
    <t>STDEV</t>
  </si>
  <si>
    <t>2,0-27,0</t>
  </si>
  <si>
    <t>5,0-27,0</t>
  </si>
  <si>
    <t>0,6-1,48</t>
  </si>
  <si>
    <t>Fang, T., (2014). Speech disorders of voice quality, maximum sound prolongation, and s/z ratio in patients with Parkinson’s disease. Intergrams: Studies in Languages &amp; Literatures, 15(1), 1-22.</t>
  </si>
  <si>
    <t>Fang</t>
  </si>
  <si>
    <t>Fang 2014</t>
  </si>
  <si>
    <t>Siqueira, L. T. D., (2020). Influence of vocal and aerodynamics aspects on the voice-related quality of life of older adults. Journal of Applied Oral Science, 28.</t>
  </si>
  <si>
    <t>Siqueira</t>
  </si>
  <si>
    <t>Siqueira 2020</t>
  </si>
  <si>
    <t>4,3-20,27</t>
  </si>
  <si>
    <t>4.6-27.7</t>
  </si>
  <si>
    <t xml:space="preserve"> 4.3-40</t>
  </si>
  <si>
    <t>4.3-28.6</t>
  </si>
  <si>
    <t>Pessin, A. B. B.,  (2017). Voice and ageing: clinical, endoscopic and acoustic investigation. Clinical Otolaryngology, 42(2), 330-335</t>
  </si>
  <si>
    <t>Pessin 2017</t>
  </si>
  <si>
    <t>Pessin</t>
  </si>
  <si>
    <r>
      <t xml:space="preserve">Joshi, A. (2020). A comparison of the s/z ratio to instrumental aerodynamic measures of phonation. </t>
    </r>
    <r>
      <rPr>
        <i/>
        <sz val="11"/>
        <color theme="1"/>
        <rFont val="Calibri"/>
        <family val="2"/>
        <scheme val="minor"/>
      </rPr>
      <t>Journal of Voice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34</t>
    </r>
    <r>
      <rPr>
        <sz val="11"/>
        <color theme="1"/>
        <rFont val="Calibri"/>
        <family val="2"/>
        <scheme val="minor"/>
      </rPr>
      <t>(4), 533-538.</t>
    </r>
  </si>
  <si>
    <t>0,87-1,57</t>
  </si>
  <si>
    <t>Joshi, A. (2020). A comparison of the s/z ratio to instrumental aerodynamic measures of phonation. Journal of Voice, 34(4), 533-538.</t>
  </si>
  <si>
    <t>0,59-2,13</t>
  </si>
  <si>
    <t>0.82-1.08</t>
  </si>
  <si>
    <t>0.52-0.97</t>
  </si>
  <si>
    <t>0.66-1.50</t>
  </si>
  <si>
    <t>0.41-2.67</t>
  </si>
  <si>
    <t>Shrestha, S., &amp; Adhikari, A. K. (2019). Comparison of Maximum Phonation Duration and S/Z Ratio in Individuals with Asthma, Tuberculosis and Clinically Normal Voice. Medical Journal of Shree Birendra Hospital, 18(2), 16-21.</t>
  </si>
  <si>
    <t>Shrestha 2019</t>
  </si>
  <si>
    <t>Verma, P., Pal, M., &amp; Raj, A. (2010). Objective acoustic analysis of voice improvement after phonosurgery. Indian Journal of Otolaryngology and Head &amp; Neck Surgery, 62(2), 131-137.</t>
  </si>
  <si>
    <t>Verma 2010</t>
  </si>
  <si>
    <r>
      <t xml:space="preserve">van Wyk, L., Cloete, M., Hattingh, D., van der Linde, J., &amp; Geertsema, S. (2017). The effect of hydration on the voice quality of future professional vocal performers. </t>
    </r>
    <r>
      <rPr>
        <i/>
        <sz val="11"/>
        <color theme="1"/>
        <rFont val="Calibri"/>
        <family val="2"/>
        <scheme val="minor"/>
      </rPr>
      <t>Journal of Voice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31</t>
    </r>
    <r>
      <rPr>
        <sz val="11"/>
        <color theme="1"/>
        <rFont val="Calibri"/>
        <family val="2"/>
        <scheme val="minor"/>
      </rPr>
      <t>(1), 111-e29.</t>
    </r>
  </si>
  <si>
    <r>
      <t xml:space="preserve">Öcal, B., Tatar, E. Ç., Toptaş, G., Barmak, E., Saylam, G., &amp; Korkmaz, M. H. (2020). Evaluation of voice quality in patients with vocal fold polyps: the size of a polyp matters or does it?. </t>
    </r>
    <r>
      <rPr>
        <i/>
        <sz val="11"/>
        <color theme="1"/>
        <rFont val="Calibri"/>
        <family val="2"/>
        <scheme val="minor"/>
      </rPr>
      <t>Journal of Voice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34</t>
    </r>
    <r>
      <rPr>
        <sz val="11"/>
        <color theme="1"/>
        <rFont val="Calibri"/>
        <family val="2"/>
        <scheme val="minor"/>
      </rPr>
      <t>(2), 294-299.</t>
    </r>
  </si>
  <si>
    <t>Salihovic 2009</t>
  </si>
  <si>
    <r>
      <t xml:space="preserve">Laganaro, M.,  (2021). Sensitivity and specificity of an acoustic-and perceptual-based tool for assessing motor speech disorders in French: The MonPaGe-screening protocol. </t>
    </r>
    <r>
      <rPr>
        <i/>
        <sz val="11"/>
        <color theme="1"/>
        <rFont val="Calibri"/>
        <family val="2"/>
        <scheme val="minor"/>
      </rPr>
      <t>Clinical Linguistics &amp; Phonetics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35</t>
    </r>
    <r>
      <rPr>
        <sz val="11"/>
        <color theme="1"/>
        <rFont val="Calibri"/>
        <family val="2"/>
        <scheme val="minor"/>
      </rPr>
      <t>(11), 1060-1075.</t>
    </r>
  </si>
  <si>
    <t>Laganaro</t>
  </si>
  <si>
    <t>#</t>
  </si>
  <si>
    <t># Appendix in tandofline email Marina.Laganaro@unige.ch</t>
  </si>
  <si>
    <t>Asnaashari, A. M., (2012). The effect of asthma on phonation: a controlled study of 34 patients. Ear, Nose &amp; Throat Journal, 91(4), 168-171.</t>
  </si>
  <si>
    <t>Asnaashari 2012</t>
  </si>
  <si>
    <t>Lechien, J. R., (2017). Impact of age on laryngopharyngeal reflux disease presentation: a multi-center prospective study. European Archives of Oto-Rhino-Laryngology, 274(10), 3687-3696.</t>
  </si>
  <si>
    <t>Lechien</t>
  </si>
  <si>
    <t xml:space="preserve">Lechien </t>
  </si>
  <si>
    <t>Rapport s/z femmes</t>
  </si>
  <si>
    <t>Rapport s/z hommes</t>
  </si>
  <si>
    <t>Tait, N. A., (1980). Maximum duration of sustained/s/and/z/in children. Journal of speech and hearing disorders, 45(2), 239-246.</t>
  </si>
  <si>
    <t>Alves, E. L. O., (2015). Maximum phonation time and its relation to gender, age and lifestyle in healthy elderly. Distúrb Comun, 27(3), 530-9</t>
  </si>
  <si>
    <t>Virmani, N.,  (2016). Outcome analysis in patients with benign vocal fold lesions. Int J Phonosurg Laryngol, 6(1), 8-13</t>
  </si>
  <si>
    <r>
      <t xml:space="preserve">Cunha, L. J., (2019). Influence of the body position and emission number in the results of the maximum phonation times of adults without vocal complaints. </t>
    </r>
    <r>
      <rPr>
        <i/>
        <sz val="11"/>
        <color theme="1"/>
        <rFont val="Calibri"/>
        <family val="2"/>
        <scheme val="minor"/>
      </rPr>
      <t>Journal of Voice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33</t>
    </r>
    <r>
      <rPr>
        <sz val="11"/>
        <color theme="1"/>
        <rFont val="Calibri"/>
        <family val="2"/>
        <scheme val="minor"/>
      </rPr>
      <t>(6), 831-837.</t>
    </r>
  </si>
  <si>
    <r>
      <t xml:space="preserve">Vaca, M., (2017). Clinical assessment of glottal insufficiency in age-related dysphonia. </t>
    </r>
    <r>
      <rPr>
        <i/>
        <sz val="11"/>
        <color theme="1"/>
        <rFont val="Calibri"/>
        <family val="2"/>
        <scheme val="minor"/>
      </rPr>
      <t>Journal of Voice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31</t>
    </r>
    <r>
      <rPr>
        <sz val="11"/>
        <color theme="1"/>
        <rFont val="Calibri"/>
        <family val="2"/>
        <scheme val="minor"/>
      </rPr>
      <t>(1), 128-e1.</t>
    </r>
  </si>
  <si>
    <r>
      <t xml:space="preserve">Salihovic, N., (2009). Characteristics of voice in stuttering children. </t>
    </r>
    <r>
      <rPr>
        <i/>
        <sz val="11"/>
        <color theme="1"/>
        <rFont val="Calibri"/>
        <family val="2"/>
        <scheme val="minor"/>
      </rPr>
      <t>Acta Medica Saliniana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38</t>
    </r>
    <r>
      <rPr>
        <sz val="11"/>
        <color theme="1"/>
        <rFont val="Calibri"/>
        <family val="2"/>
        <scheme val="minor"/>
      </rPr>
      <t>(2), 67.</t>
    </r>
  </si>
  <si>
    <t>Eckel 1981</t>
  </si>
  <si>
    <t>Joshi 2020</t>
  </si>
  <si>
    <t>Source bibliographique</t>
  </si>
  <si>
    <t>Van Wyk 2017</t>
  </si>
  <si>
    <t>Watts, C. R.,  (2015). The effect of stretch-and-flow voice therapy on measures of vocal function and handicap. Journal of Voice, 29(2), 191-199.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</si>
</sst>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.5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5" tint="-0.249977111117893"/>
      <name val="Calibri"/>
      <family val="2"/>
      <scheme val="minor"/>
    </font>
    <font>
      <i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7" fillId="0" borderId="0" xfId="0" applyFont="1"/>
    <xf numFmtId="17" fontId="0" fillId="0" borderId="0" xfId="0" applyNumberFormat="1"/>
    <xf numFmtId="164" fontId="1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2" fontId="10" fillId="0" borderId="0" xfId="0" applyNumberFormat="1" applyFont="1"/>
    <xf numFmtId="1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1" fillId="0" borderId="0" xfId="0" applyNumberFormat="1" applyFont="1"/>
    <xf numFmtId="164" fontId="12" fillId="0" borderId="0" xfId="0" applyNumberFormat="1" applyFont="1"/>
    <xf numFmtId="0" fontId="13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workbookViewId="0">
      <selection activeCell="C1" sqref="C1:C1048576"/>
    </sheetView>
  </sheetViews>
  <sheetFormatPr baseColWidth="10" defaultRowHeight="15" x14ac:dyDescent="0.25"/>
  <cols>
    <col min="3" max="3" width="18" customWidth="1"/>
    <col min="4" max="4" width="18.85546875" customWidth="1"/>
    <col min="5" max="5" width="22.140625" customWidth="1"/>
  </cols>
  <sheetData>
    <row r="1" spans="1:6" ht="18.75" x14ac:dyDescent="0.3">
      <c r="A1" s="3" t="s">
        <v>112</v>
      </c>
      <c r="D1" t="s">
        <v>20</v>
      </c>
    </row>
    <row r="2" spans="1:6" ht="24" customHeight="1" thickBot="1" x14ac:dyDescent="0.3">
      <c r="A2" s="18" t="s">
        <v>114</v>
      </c>
      <c r="B2" s="18" t="s">
        <v>110</v>
      </c>
      <c r="C2" s="18" t="s">
        <v>111</v>
      </c>
      <c r="D2" s="18" t="s">
        <v>81</v>
      </c>
      <c r="E2" s="18" t="s">
        <v>0</v>
      </c>
      <c r="F2" t="s">
        <v>21</v>
      </c>
    </row>
    <row r="3" spans="1:6" x14ac:dyDescent="0.25">
      <c r="A3" s="13">
        <v>4</v>
      </c>
      <c r="B3" s="13">
        <v>10</v>
      </c>
      <c r="C3" s="9">
        <v>8.6999999999999993</v>
      </c>
      <c r="D3" s="9">
        <v>1.8</v>
      </c>
      <c r="E3" s="14" t="s">
        <v>66</v>
      </c>
    </row>
    <row r="4" spans="1:6" x14ac:dyDescent="0.25">
      <c r="A4" s="13">
        <v>5</v>
      </c>
      <c r="B4" s="13">
        <v>10</v>
      </c>
      <c r="C4" s="9">
        <v>10.5</v>
      </c>
      <c r="D4" s="9">
        <v>2.6</v>
      </c>
      <c r="E4" s="14" t="s">
        <v>66</v>
      </c>
    </row>
    <row r="5" spans="1:6" x14ac:dyDescent="0.25">
      <c r="A5" s="14">
        <v>5.5</v>
      </c>
      <c r="B5" s="13">
        <v>204</v>
      </c>
      <c r="C5" s="9">
        <v>6.22</v>
      </c>
      <c r="D5" s="9">
        <v>1.99</v>
      </c>
      <c r="E5" s="14" t="s">
        <v>28</v>
      </c>
    </row>
    <row r="6" spans="1:6" x14ac:dyDescent="0.25">
      <c r="A6" s="13">
        <v>6</v>
      </c>
      <c r="B6" s="13">
        <v>9</v>
      </c>
      <c r="C6" s="9">
        <v>13.8</v>
      </c>
      <c r="D6" s="9">
        <v>3.6</v>
      </c>
      <c r="E6" s="14" t="s">
        <v>66</v>
      </c>
    </row>
    <row r="7" spans="1:6" x14ac:dyDescent="0.25">
      <c r="A7" s="13">
        <v>6</v>
      </c>
      <c r="B7" s="13">
        <v>58</v>
      </c>
      <c r="C7" s="9">
        <v>10.6</v>
      </c>
      <c r="D7" s="9">
        <v>6.3</v>
      </c>
      <c r="E7" s="14" t="s">
        <v>70</v>
      </c>
    </row>
    <row r="8" spans="1:6" x14ac:dyDescent="0.25">
      <c r="A8" s="13">
        <v>7</v>
      </c>
      <c r="B8" s="13">
        <v>10</v>
      </c>
      <c r="C8" s="9">
        <v>13.7</v>
      </c>
      <c r="D8" s="9">
        <v>2.4</v>
      </c>
      <c r="E8" s="14" t="s">
        <v>66</v>
      </c>
    </row>
    <row r="9" spans="1:6" x14ac:dyDescent="0.25">
      <c r="A9" s="13">
        <v>7</v>
      </c>
      <c r="B9" s="13">
        <v>10</v>
      </c>
      <c r="C9" s="9">
        <v>15.4</v>
      </c>
      <c r="D9" s="9">
        <v>2.7</v>
      </c>
      <c r="E9" s="14" t="s">
        <v>69</v>
      </c>
    </row>
    <row r="10" spans="1:6" x14ac:dyDescent="0.25">
      <c r="A10" s="13">
        <v>8</v>
      </c>
      <c r="B10" s="13">
        <v>10</v>
      </c>
      <c r="C10" s="9">
        <v>17.100000000000001</v>
      </c>
      <c r="D10" s="9">
        <v>4.5999999999999996</v>
      </c>
      <c r="E10" s="14" t="s">
        <v>66</v>
      </c>
    </row>
    <row r="11" spans="1:6" x14ac:dyDescent="0.25">
      <c r="A11" s="13">
        <v>8</v>
      </c>
      <c r="B11" s="13">
        <v>10</v>
      </c>
      <c r="C11" s="9">
        <v>19.100000000000001</v>
      </c>
      <c r="D11" s="14">
        <v>5</v>
      </c>
      <c r="E11" s="14" t="s">
        <v>71</v>
      </c>
    </row>
    <row r="12" spans="1:6" x14ac:dyDescent="0.25">
      <c r="A12" s="13">
        <v>8</v>
      </c>
      <c r="B12" s="13">
        <v>7</v>
      </c>
      <c r="C12" s="9">
        <v>16.7</v>
      </c>
      <c r="D12" s="9">
        <v>3</v>
      </c>
      <c r="E12" s="14" t="s">
        <v>91</v>
      </c>
    </row>
    <row r="13" spans="1:6" x14ac:dyDescent="0.25">
      <c r="A13" s="14">
        <v>8.5</v>
      </c>
      <c r="B13" s="13">
        <v>473</v>
      </c>
      <c r="C13" s="9">
        <v>7.9</v>
      </c>
      <c r="D13" s="9">
        <v>1.98</v>
      </c>
      <c r="E13" s="14" t="s">
        <v>28</v>
      </c>
    </row>
    <row r="14" spans="1:6" x14ac:dyDescent="0.25">
      <c r="A14" s="13">
        <v>10</v>
      </c>
      <c r="B14" s="13">
        <v>9</v>
      </c>
      <c r="C14" s="9">
        <v>14.5</v>
      </c>
      <c r="D14" s="9">
        <v>3.8</v>
      </c>
      <c r="E14" s="14" t="s">
        <v>66</v>
      </c>
    </row>
    <row r="15" spans="1:6" x14ac:dyDescent="0.25">
      <c r="A15" s="13">
        <v>10</v>
      </c>
      <c r="B15" s="13">
        <v>10</v>
      </c>
      <c r="C15" s="9">
        <v>15.9</v>
      </c>
      <c r="D15" s="9">
        <v>6</v>
      </c>
      <c r="E15" s="14" t="s">
        <v>66</v>
      </c>
    </row>
    <row r="16" spans="1:6" x14ac:dyDescent="0.25">
      <c r="A16" s="13">
        <v>10</v>
      </c>
      <c r="B16" s="13">
        <v>10</v>
      </c>
      <c r="C16" s="9">
        <v>16.5</v>
      </c>
      <c r="D16" s="14">
        <v>3</v>
      </c>
      <c r="E16" s="14" t="s">
        <v>71</v>
      </c>
    </row>
    <row r="17" spans="1:6" x14ac:dyDescent="0.25">
      <c r="A17" s="13">
        <v>11</v>
      </c>
      <c r="B17" s="13">
        <v>10</v>
      </c>
      <c r="C17" s="9">
        <v>14.8</v>
      </c>
      <c r="D17" s="9">
        <v>2.1</v>
      </c>
      <c r="E17" s="14" t="s">
        <v>66</v>
      </c>
    </row>
    <row r="18" spans="1:6" x14ac:dyDescent="0.25">
      <c r="A18" s="13">
        <v>11</v>
      </c>
      <c r="B18" s="13">
        <v>159</v>
      </c>
      <c r="C18" s="9">
        <v>9.0500000000000007</v>
      </c>
      <c r="D18" s="9">
        <v>2.02</v>
      </c>
      <c r="E18" s="14" t="s">
        <v>28</v>
      </c>
    </row>
    <row r="19" spans="1:6" x14ac:dyDescent="0.25">
      <c r="A19" s="13">
        <v>12</v>
      </c>
      <c r="B19" s="13">
        <v>10</v>
      </c>
      <c r="C19" s="9">
        <v>15.2</v>
      </c>
      <c r="D19" s="9">
        <v>3.9</v>
      </c>
      <c r="E19" s="14" t="s">
        <v>66</v>
      </c>
    </row>
    <row r="20" spans="1:6" x14ac:dyDescent="0.25">
      <c r="A20" s="13">
        <v>13</v>
      </c>
      <c r="B20" s="13">
        <v>10</v>
      </c>
      <c r="C20" s="9">
        <v>19.2</v>
      </c>
      <c r="D20" s="9">
        <v>4.5999999999999996</v>
      </c>
      <c r="E20" s="14" t="s">
        <v>66</v>
      </c>
    </row>
    <row r="21" spans="1:6" x14ac:dyDescent="0.25">
      <c r="A21" s="13">
        <v>14</v>
      </c>
      <c r="B21" s="13">
        <v>10</v>
      </c>
      <c r="C21" s="9">
        <v>18.8</v>
      </c>
      <c r="D21" s="9">
        <v>5.2</v>
      </c>
      <c r="E21" s="14" t="s">
        <v>66</v>
      </c>
    </row>
    <row r="22" spans="1:6" x14ac:dyDescent="0.25">
      <c r="A22" s="13">
        <v>15</v>
      </c>
      <c r="B22" s="13">
        <v>10</v>
      </c>
      <c r="C22" s="9">
        <v>19.5</v>
      </c>
      <c r="D22" s="9">
        <v>4.7</v>
      </c>
      <c r="E22" s="14" t="s">
        <v>66</v>
      </c>
    </row>
    <row r="23" spans="1:6" x14ac:dyDescent="0.25">
      <c r="A23" s="13">
        <v>16</v>
      </c>
      <c r="B23" s="13">
        <v>10</v>
      </c>
      <c r="C23" s="9">
        <v>21.8</v>
      </c>
      <c r="D23" s="9">
        <v>4.5</v>
      </c>
      <c r="E23" s="14" t="s">
        <v>66</v>
      </c>
    </row>
    <row r="24" spans="1:6" x14ac:dyDescent="0.25">
      <c r="A24" s="13">
        <v>17</v>
      </c>
      <c r="B24" s="13">
        <v>10</v>
      </c>
      <c r="C24" s="9">
        <v>22</v>
      </c>
      <c r="D24" s="9">
        <v>6.3</v>
      </c>
      <c r="E24" s="14" t="s">
        <v>66</v>
      </c>
    </row>
    <row r="25" spans="1:6" x14ac:dyDescent="0.25">
      <c r="A25" s="13">
        <v>21</v>
      </c>
      <c r="B25" s="13">
        <v>30</v>
      </c>
      <c r="C25" s="9">
        <f>25.54-2</f>
        <v>23.54</v>
      </c>
      <c r="D25" s="9">
        <v>8.7200000000000006</v>
      </c>
      <c r="E25" s="14" t="s">
        <v>79</v>
      </c>
      <c r="F25" t="s">
        <v>109</v>
      </c>
    </row>
    <row r="26" spans="1:6" x14ac:dyDescent="0.25">
      <c r="A26" s="13">
        <v>22</v>
      </c>
      <c r="B26" s="13">
        <v>30</v>
      </c>
      <c r="C26" s="9">
        <v>14.27</v>
      </c>
      <c r="D26" s="9">
        <v>4.45</v>
      </c>
      <c r="E26" s="14" t="s">
        <v>75</v>
      </c>
    </row>
    <row r="27" spans="1:6" x14ac:dyDescent="0.25">
      <c r="A27" s="1">
        <v>22.5</v>
      </c>
      <c r="B27" s="1">
        <v>10</v>
      </c>
      <c r="C27" s="9">
        <f>19.8-2</f>
        <v>17.8</v>
      </c>
      <c r="D27" s="9">
        <v>7.96</v>
      </c>
      <c r="E27" s="4" t="s">
        <v>118</v>
      </c>
      <c r="F27" t="s">
        <v>109</v>
      </c>
    </row>
    <row r="28" spans="1:6" x14ac:dyDescent="0.25">
      <c r="A28" s="13">
        <v>23</v>
      </c>
      <c r="B28" s="13">
        <v>30</v>
      </c>
      <c r="C28" s="9">
        <v>21.5</v>
      </c>
      <c r="D28" s="9">
        <v>6.4</v>
      </c>
      <c r="E28" s="14" t="s">
        <v>84</v>
      </c>
    </row>
    <row r="29" spans="1:6" x14ac:dyDescent="0.25">
      <c r="A29" s="13">
        <v>24</v>
      </c>
      <c r="B29" s="13">
        <v>9</v>
      </c>
      <c r="C29" s="9">
        <v>24.8</v>
      </c>
      <c r="D29" s="9">
        <v>5.4</v>
      </c>
      <c r="E29" s="14" t="s">
        <v>87</v>
      </c>
    </row>
    <row r="30" spans="1:6" x14ac:dyDescent="0.25">
      <c r="A30" s="13">
        <v>25</v>
      </c>
      <c r="B30" s="13">
        <v>5</v>
      </c>
      <c r="C30" s="9">
        <v>15.2</v>
      </c>
      <c r="D30" s="9">
        <v>5</v>
      </c>
      <c r="E30" s="14" t="s">
        <v>9</v>
      </c>
    </row>
    <row r="31" spans="1:6" x14ac:dyDescent="0.25">
      <c r="A31" s="13">
        <v>25</v>
      </c>
      <c r="B31" s="13">
        <v>76</v>
      </c>
      <c r="C31" s="9">
        <f>18.4-2</f>
        <v>16.399999999999999</v>
      </c>
      <c r="D31" s="9">
        <v>7.4</v>
      </c>
      <c r="E31" s="14" t="s">
        <v>18</v>
      </c>
      <c r="F31" t="s">
        <v>109</v>
      </c>
    </row>
    <row r="32" spans="1:6" x14ac:dyDescent="0.25">
      <c r="A32" s="13">
        <v>28</v>
      </c>
      <c r="B32" s="13">
        <v>31</v>
      </c>
      <c r="C32" s="9">
        <v>20.9</v>
      </c>
      <c r="D32" s="9">
        <v>5.7</v>
      </c>
      <c r="E32" s="14" t="s">
        <v>5</v>
      </c>
    </row>
    <row r="33" spans="1:6" x14ac:dyDescent="0.25">
      <c r="A33" s="13">
        <v>28</v>
      </c>
      <c r="B33" s="13">
        <v>21</v>
      </c>
      <c r="C33" s="9">
        <f>15.84-2</f>
        <v>13.84</v>
      </c>
      <c r="D33" s="9">
        <v>2.2000000000000002</v>
      </c>
      <c r="E33" s="14" t="s">
        <v>160</v>
      </c>
      <c r="F33" t="s">
        <v>109</v>
      </c>
    </row>
    <row r="34" spans="1:6" x14ac:dyDescent="0.25">
      <c r="A34" s="13">
        <v>28</v>
      </c>
      <c r="B34" s="13">
        <v>10</v>
      </c>
      <c r="C34" s="9">
        <v>22</v>
      </c>
      <c r="D34" s="9">
        <v>4.2</v>
      </c>
      <c r="E34" s="14" t="s">
        <v>88</v>
      </c>
    </row>
    <row r="35" spans="1:6" x14ac:dyDescent="0.25">
      <c r="A35" s="13">
        <v>30</v>
      </c>
      <c r="B35" s="13">
        <v>40</v>
      </c>
      <c r="C35" s="9">
        <v>17.899999999999999</v>
      </c>
      <c r="D35" s="9">
        <v>6.4</v>
      </c>
      <c r="E35" s="14" t="s">
        <v>5</v>
      </c>
    </row>
    <row r="36" spans="1:6" x14ac:dyDescent="0.25">
      <c r="A36" s="13">
        <v>31</v>
      </c>
      <c r="B36" s="13">
        <v>11</v>
      </c>
      <c r="C36" s="9">
        <v>22.5</v>
      </c>
      <c r="D36" s="9">
        <v>6.1</v>
      </c>
      <c r="E36" s="14" t="s">
        <v>94</v>
      </c>
    </row>
    <row r="37" spans="1:6" x14ac:dyDescent="0.25">
      <c r="A37" s="13">
        <v>33</v>
      </c>
      <c r="B37" s="13">
        <v>10</v>
      </c>
      <c r="C37" s="14">
        <v>26</v>
      </c>
      <c r="D37" s="14">
        <v>8</v>
      </c>
      <c r="E37" s="14" t="s">
        <v>95</v>
      </c>
    </row>
    <row r="38" spans="1:6" x14ac:dyDescent="0.25">
      <c r="A38" s="13">
        <v>35</v>
      </c>
      <c r="B38" s="13">
        <v>28</v>
      </c>
      <c r="C38" s="9">
        <f>20.5-2</f>
        <v>18.5</v>
      </c>
      <c r="D38" s="9">
        <v>7.4</v>
      </c>
      <c r="E38" s="14" t="s">
        <v>18</v>
      </c>
      <c r="F38" t="s">
        <v>117</v>
      </c>
    </row>
    <row r="39" spans="1:6" x14ac:dyDescent="0.25">
      <c r="A39" s="13">
        <v>35</v>
      </c>
      <c r="B39" s="13">
        <v>65</v>
      </c>
      <c r="C39" s="14">
        <v>16.14</v>
      </c>
      <c r="D39" s="14">
        <v>6.17</v>
      </c>
      <c r="E39" s="14" t="s">
        <v>15</v>
      </c>
      <c r="F39" t="s">
        <v>109</v>
      </c>
    </row>
    <row r="40" spans="1:6" x14ac:dyDescent="0.25">
      <c r="A40" s="13">
        <v>39</v>
      </c>
      <c r="B40" s="13">
        <v>30</v>
      </c>
      <c r="C40" s="14">
        <f>24.46-2</f>
        <v>22.46</v>
      </c>
      <c r="D40" s="14">
        <v>5.94</v>
      </c>
      <c r="E40" s="14" t="s">
        <v>79</v>
      </c>
      <c r="F40" t="s">
        <v>109</v>
      </c>
    </row>
    <row r="41" spans="1:6" x14ac:dyDescent="0.25">
      <c r="A41" s="13">
        <v>40</v>
      </c>
      <c r="B41" s="13">
        <v>41</v>
      </c>
      <c r="C41" s="9">
        <v>18.399999999999999</v>
      </c>
      <c r="D41" s="9">
        <v>7.3</v>
      </c>
      <c r="E41" s="14" t="s">
        <v>97</v>
      </c>
    </row>
    <row r="42" spans="1:6" x14ac:dyDescent="0.25">
      <c r="A42" s="13">
        <v>45</v>
      </c>
      <c r="B42" s="13">
        <v>27</v>
      </c>
      <c r="C42" s="9">
        <f>21-2</f>
        <v>19</v>
      </c>
      <c r="D42" s="9">
        <v>7.4</v>
      </c>
      <c r="E42" s="14" t="s">
        <v>18</v>
      </c>
      <c r="F42" t="s">
        <v>117</v>
      </c>
    </row>
    <row r="43" spans="1:6" x14ac:dyDescent="0.25">
      <c r="A43" s="13">
        <v>49</v>
      </c>
      <c r="B43" s="13">
        <v>31</v>
      </c>
      <c r="C43" s="9">
        <f>14.58-2</f>
        <v>12.58</v>
      </c>
      <c r="D43" s="9">
        <v>1.05</v>
      </c>
      <c r="E43" s="14" t="s">
        <v>160</v>
      </c>
      <c r="F43" t="s">
        <v>109</v>
      </c>
    </row>
    <row r="44" spans="1:6" x14ac:dyDescent="0.25">
      <c r="A44" s="13">
        <v>50</v>
      </c>
      <c r="B44" s="13">
        <v>25</v>
      </c>
      <c r="C44" s="9">
        <v>25.7</v>
      </c>
      <c r="D44" s="14">
        <v>7</v>
      </c>
      <c r="E44" s="14" t="s">
        <v>99</v>
      </c>
    </row>
    <row r="45" spans="1:6" x14ac:dyDescent="0.25">
      <c r="A45" s="13">
        <v>55</v>
      </c>
      <c r="B45" s="13">
        <v>37</v>
      </c>
      <c r="C45" s="9">
        <f>19.6-2</f>
        <v>17.600000000000001</v>
      </c>
      <c r="D45" s="14">
        <v>5</v>
      </c>
      <c r="E45" s="14" t="s">
        <v>18</v>
      </c>
      <c r="F45" t="s">
        <v>117</v>
      </c>
    </row>
    <row r="46" spans="1:6" x14ac:dyDescent="0.25">
      <c r="A46" s="13">
        <f>(231*41.8+94*66+79*81.7)/(231+94+79)</f>
        <v>55.232920792079206</v>
      </c>
      <c r="B46" s="13">
        <v>202</v>
      </c>
      <c r="C46" s="9">
        <v>14.65</v>
      </c>
      <c r="D46" s="14">
        <v>5.82</v>
      </c>
      <c r="E46" s="14" t="s">
        <v>153</v>
      </c>
      <c r="F46" t="s">
        <v>154</v>
      </c>
    </row>
    <row r="47" spans="1:6" x14ac:dyDescent="0.25">
      <c r="A47" s="13">
        <v>65</v>
      </c>
      <c r="B47" s="13">
        <v>7</v>
      </c>
      <c r="C47" s="9">
        <v>18.8</v>
      </c>
      <c r="D47" s="14">
        <v>7</v>
      </c>
      <c r="E47" s="14" t="s">
        <v>12</v>
      </c>
    </row>
    <row r="48" spans="1:6" x14ac:dyDescent="0.25">
      <c r="A48" s="13">
        <v>65</v>
      </c>
      <c r="B48" s="13">
        <v>30</v>
      </c>
      <c r="C48" s="9">
        <f>21.8-2</f>
        <v>19.8</v>
      </c>
      <c r="D48" s="9">
        <v>7.4</v>
      </c>
      <c r="E48" s="14" t="s">
        <v>18</v>
      </c>
      <c r="F48" t="s">
        <v>117</v>
      </c>
    </row>
    <row r="49" spans="1:12" x14ac:dyDescent="0.25">
      <c r="A49" s="13">
        <v>65</v>
      </c>
      <c r="B49" s="13">
        <v>10</v>
      </c>
      <c r="C49" s="9">
        <f xml:space="preserve"> 16.4-2</f>
        <v>14.399999999999999</v>
      </c>
      <c r="D49" s="9">
        <v>6.82</v>
      </c>
      <c r="E49" s="14" t="s">
        <v>118</v>
      </c>
      <c r="F49" t="s">
        <v>109</v>
      </c>
    </row>
    <row r="50" spans="1:12" x14ac:dyDescent="0.25">
      <c r="A50" s="13">
        <v>67</v>
      </c>
      <c r="B50" s="13">
        <v>25</v>
      </c>
      <c r="C50" s="9">
        <f>12.4-2</f>
        <v>10.4</v>
      </c>
      <c r="D50" s="9">
        <v>5.5</v>
      </c>
      <c r="E50" s="14" t="s">
        <v>136</v>
      </c>
      <c r="F50" t="s">
        <v>109</v>
      </c>
    </row>
    <row r="51" spans="1:12" x14ac:dyDescent="0.25">
      <c r="A51" s="13">
        <v>68</v>
      </c>
      <c r="B51" s="13">
        <v>39</v>
      </c>
      <c r="C51" s="9">
        <v>12.7</v>
      </c>
      <c r="D51" s="9">
        <v>7.29</v>
      </c>
      <c r="E51" s="14" t="s">
        <v>128</v>
      </c>
    </row>
    <row r="52" spans="1:12" x14ac:dyDescent="0.25">
      <c r="A52" s="13">
        <v>69</v>
      </c>
      <c r="B52" s="13">
        <v>28</v>
      </c>
      <c r="C52" s="9">
        <f>16.6-2</f>
        <v>14.600000000000001</v>
      </c>
      <c r="D52" s="9">
        <v>2.2400000000000002</v>
      </c>
      <c r="E52" s="14" t="s">
        <v>160</v>
      </c>
      <c r="F52" t="s">
        <v>109</v>
      </c>
    </row>
    <row r="53" spans="1:12" x14ac:dyDescent="0.25">
      <c r="A53" s="13">
        <v>70</v>
      </c>
      <c r="B53" s="13">
        <v>12</v>
      </c>
      <c r="C53" s="9">
        <v>14.6</v>
      </c>
      <c r="D53" s="9">
        <v>5.8</v>
      </c>
      <c r="E53" s="14" t="s">
        <v>3</v>
      </c>
    </row>
    <row r="54" spans="1:12" x14ac:dyDescent="0.25">
      <c r="A54" s="13">
        <v>70</v>
      </c>
      <c r="B54" s="13">
        <v>7</v>
      </c>
      <c r="C54" s="9">
        <v>17.899999999999999</v>
      </c>
      <c r="D54" s="9">
        <v>5</v>
      </c>
      <c r="E54" s="14" t="s">
        <v>102</v>
      </c>
    </row>
    <row r="55" spans="1:12" x14ac:dyDescent="0.25">
      <c r="A55" s="13">
        <v>70</v>
      </c>
      <c r="B55" s="13">
        <v>4</v>
      </c>
      <c r="C55" s="9">
        <v>16.8</v>
      </c>
      <c r="D55" s="9">
        <v>2.8</v>
      </c>
      <c r="E55" s="14" t="s">
        <v>104</v>
      </c>
    </row>
    <row r="56" spans="1:12" x14ac:dyDescent="0.25">
      <c r="A56" s="13">
        <v>71</v>
      </c>
      <c r="B56" s="13">
        <v>30</v>
      </c>
      <c r="C56" s="9">
        <f>22.08-2</f>
        <v>20.079999999999998</v>
      </c>
      <c r="D56" s="9">
        <v>10</v>
      </c>
      <c r="E56" s="14" t="s">
        <v>79</v>
      </c>
      <c r="F56" t="s">
        <v>109</v>
      </c>
    </row>
    <row r="57" spans="1:12" x14ac:dyDescent="0.25">
      <c r="A57" s="13">
        <v>72</v>
      </c>
      <c r="B57" s="13">
        <v>44</v>
      </c>
      <c r="C57" s="9">
        <v>13.1</v>
      </c>
      <c r="D57" s="9">
        <v>5.8</v>
      </c>
      <c r="E57" s="14" t="s">
        <v>23</v>
      </c>
    </row>
    <row r="58" spans="1:12" x14ac:dyDescent="0.25">
      <c r="A58" s="13">
        <v>75</v>
      </c>
      <c r="B58" s="13">
        <v>26</v>
      </c>
      <c r="C58" s="9">
        <f>18-2</f>
        <v>16</v>
      </c>
      <c r="D58" s="9">
        <v>7.4</v>
      </c>
      <c r="E58" s="14" t="s">
        <v>18</v>
      </c>
      <c r="F58" t="s">
        <v>117</v>
      </c>
    </row>
    <row r="59" spans="1:12" x14ac:dyDescent="0.25">
      <c r="A59" s="13">
        <v>75</v>
      </c>
      <c r="B59" s="13">
        <v>13</v>
      </c>
      <c r="C59" s="9">
        <v>22.8</v>
      </c>
      <c r="D59" s="9">
        <v>6</v>
      </c>
      <c r="E59" s="14" t="s">
        <v>12</v>
      </c>
    </row>
    <row r="60" spans="1:12" x14ac:dyDescent="0.25">
      <c r="A60" s="13">
        <v>80</v>
      </c>
      <c r="B60" s="13">
        <v>36</v>
      </c>
      <c r="C60" s="9">
        <v>14.2</v>
      </c>
      <c r="D60" s="9">
        <v>5.6</v>
      </c>
      <c r="E60" s="14" t="s">
        <v>5</v>
      </c>
    </row>
    <row r="61" spans="1:12" x14ac:dyDescent="0.25">
      <c r="A61" s="13">
        <v>83</v>
      </c>
      <c r="B61" s="13">
        <v>15</v>
      </c>
      <c r="C61" s="9">
        <f>11.7-2</f>
        <v>9.6999999999999993</v>
      </c>
      <c r="D61" s="9">
        <v>4.8</v>
      </c>
      <c r="E61" s="14" t="s">
        <v>136</v>
      </c>
      <c r="F61" t="s">
        <v>109</v>
      </c>
    </row>
    <row r="62" spans="1:12" x14ac:dyDescent="0.25">
      <c r="A62" s="13">
        <v>85</v>
      </c>
      <c r="B62" s="13">
        <v>30</v>
      </c>
      <c r="C62" s="14">
        <v>12</v>
      </c>
      <c r="D62" s="14">
        <v>5</v>
      </c>
      <c r="E62" s="14" t="s">
        <v>106</v>
      </c>
    </row>
    <row r="63" spans="1:12" x14ac:dyDescent="0.25">
      <c r="A63" s="13">
        <v>85</v>
      </c>
      <c r="B63" s="13">
        <v>14</v>
      </c>
      <c r="C63" s="14">
        <v>20.64</v>
      </c>
      <c r="D63" s="14">
        <v>3</v>
      </c>
      <c r="E63" s="14" t="s">
        <v>12</v>
      </c>
      <c r="I63" s="11"/>
      <c r="L63" s="11"/>
    </row>
    <row r="64" spans="1:12" x14ac:dyDescent="0.25">
      <c r="A64" s="13"/>
      <c r="B64" s="13"/>
      <c r="C64" s="14"/>
      <c r="D64" s="14"/>
      <c r="E64" s="14"/>
      <c r="I64" s="11"/>
      <c r="L64" s="11"/>
    </row>
    <row r="65" spans="1:1" x14ac:dyDescent="0.25">
      <c r="A65" s="7" t="s">
        <v>26</v>
      </c>
    </row>
    <row r="66" spans="1:1" s="6" customFormat="1" x14ac:dyDescent="0.25">
      <c r="A66" s="6" t="s">
        <v>14</v>
      </c>
    </row>
    <row r="67" spans="1:1" x14ac:dyDescent="0.25">
      <c r="A67" t="s">
        <v>10</v>
      </c>
    </row>
    <row r="68" spans="1:1" x14ac:dyDescent="0.25">
      <c r="A68" t="s">
        <v>4</v>
      </c>
    </row>
    <row r="69" spans="1:1" x14ac:dyDescent="0.25">
      <c r="A69" t="s">
        <v>2</v>
      </c>
    </row>
    <row r="70" spans="1:1" x14ac:dyDescent="0.25">
      <c r="A70" s="6" t="s">
        <v>8</v>
      </c>
    </row>
    <row r="71" spans="1:1" x14ac:dyDescent="0.25">
      <c r="A71" t="s">
        <v>11</v>
      </c>
    </row>
    <row r="72" spans="1:1" x14ac:dyDescent="0.25">
      <c r="A72" t="s">
        <v>16</v>
      </c>
    </row>
    <row r="73" spans="1:1" x14ac:dyDescent="0.25">
      <c r="A73" t="s">
        <v>22</v>
      </c>
    </row>
    <row r="74" spans="1:1" x14ac:dyDescent="0.25">
      <c r="A74" t="s">
        <v>27</v>
      </c>
    </row>
    <row r="75" spans="1:1" x14ac:dyDescent="0.25">
      <c r="A75" s="6" t="s">
        <v>67</v>
      </c>
    </row>
    <row r="76" spans="1:1" x14ac:dyDescent="0.25">
      <c r="A76" s="6" t="s">
        <v>68</v>
      </c>
    </row>
    <row r="77" spans="1:1" x14ac:dyDescent="0.25">
      <c r="A77" s="6" t="s">
        <v>73</v>
      </c>
    </row>
    <row r="78" spans="1:1" x14ac:dyDescent="0.25">
      <c r="A78" s="6" t="s">
        <v>72</v>
      </c>
    </row>
    <row r="79" spans="1:1" x14ac:dyDescent="0.25">
      <c r="A79" t="s">
        <v>74</v>
      </c>
    </row>
    <row r="80" spans="1:1" x14ac:dyDescent="0.25">
      <c r="A80" t="s">
        <v>80</v>
      </c>
    </row>
    <row r="81" spans="1:1" x14ac:dyDescent="0.25">
      <c r="A81" s="10" t="s">
        <v>82</v>
      </c>
    </row>
    <row r="82" spans="1:1" x14ac:dyDescent="0.25">
      <c r="A82" t="s">
        <v>85</v>
      </c>
    </row>
    <row r="83" spans="1:1" x14ac:dyDescent="0.25">
      <c r="A83" s="6" t="s">
        <v>86</v>
      </c>
    </row>
    <row r="84" spans="1:1" x14ac:dyDescent="0.25">
      <c r="A84" s="6" t="s">
        <v>89</v>
      </c>
    </row>
    <row r="85" spans="1:1" x14ac:dyDescent="0.25">
      <c r="A85" s="6" t="s">
        <v>92</v>
      </c>
    </row>
    <row r="86" spans="1:1" x14ac:dyDescent="0.25">
      <c r="A86" s="6" t="s">
        <v>93</v>
      </c>
    </row>
    <row r="87" spans="1:1" x14ac:dyDescent="0.25">
      <c r="A87" s="6" t="s">
        <v>96</v>
      </c>
    </row>
    <row r="88" spans="1:1" x14ac:dyDescent="0.25">
      <c r="A88" s="6" t="s">
        <v>98</v>
      </c>
    </row>
    <row r="89" spans="1:1" s="6" customFormat="1" x14ac:dyDescent="0.25">
      <c r="A89" s="6" t="s">
        <v>100</v>
      </c>
    </row>
    <row r="90" spans="1:1" x14ac:dyDescent="0.25">
      <c r="A90" t="s">
        <v>101</v>
      </c>
    </row>
    <row r="91" spans="1:1" x14ac:dyDescent="0.25">
      <c r="A91" t="s">
        <v>105</v>
      </c>
    </row>
    <row r="92" spans="1:1" x14ac:dyDescent="0.25">
      <c r="A92" s="6" t="s">
        <v>107</v>
      </c>
    </row>
    <row r="93" spans="1:1" s="6" customFormat="1" x14ac:dyDescent="0.25">
      <c r="A93" t="s">
        <v>127</v>
      </c>
    </row>
    <row r="94" spans="1:1" x14ac:dyDescent="0.25">
      <c r="A94" t="s">
        <v>134</v>
      </c>
    </row>
    <row r="95" spans="1:1" x14ac:dyDescent="0.25">
      <c r="A95" t="s">
        <v>152</v>
      </c>
    </row>
    <row r="96" spans="1:1" x14ac:dyDescent="0.25">
      <c r="A96" t="s">
        <v>158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8"/>
  <sheetViews>
    <sheetView tabSelected="1" workbookViewId="0">
      <selection activeCell="G15" sqref="G15"/>
    </sheetView>
  </sheetViews>
  <sheetFormatPr baseColWidth="10" defaultRowHeight="15" x14ac:dyDescent="0.25"/>
  <cols>
    <col min="3" max="3" width="18.140625" customWidth="1"/>
    <col min="4" max="4" width="20" customWidth="1"/>
  </cols>
  <sheetData>
    <row r="1" spans="1:6" ht="18.75" x14ac:dyDescent="0.3">
      <c r="A1" s="3" t="s">
        <v>113</v>
      </c>
    </row>
    <row r="2" spans="1:6" ht="24" customHeight="1" thickBot="1" x14ac:dyDescent="0.3">
      <c r="A2" s="17" t="s">
        <v>115</v>
      </c>
      <c r="B2" s="17" t="s">
        <v>110</v>
      </c>
      <c r="C2" s="17" t="s">
        <v>111</v>
      </c>
      <c r="D2" s="17" t="s">
        <v>81</v>
      </c>
      <c r="E2" s="17" t="s">
        <v>0</v>
      </c>
      <c r="F2" t="s">
        <v>21</v>
      </c>
    </row>
    <row r="3" spans="1:6" x14ac:dyDescent="0.25">
      <c r="A3" s="1"/>
      <c r="B3" s="2"/>
      <c r="C3" s="2"/>
      <c r="D3" s="2"/>
      <c r="E3" s="2"/>
    </row>
    <row r="4" spans="1:6" x14ac:dyDescent="0.25">
      <c r="A4" s="1">
        <v>3</v>
      </c>
      <c r="B4" s="1">
        <v>5</v>
      </c>
      <c r="C4" s="9">
        <v>7.9</v>
      </c>
      <c r="D4" s="9">
        <v>1.8</v>
      </c>
      <c r="E4" s="4" t="s">
        <v>66</v>
      </c>
    </row>
    <row r="5" spans="1:6" x14ac:dyDescent="0.25">
      <c r="A5" s="1">
        <v>4</v>
      </c>
      <c r="B5" s="1">
        <v>10</v>
      </c>
      <c r="C5" s="9">
        <v>10</v>
      </c>
      <c r="D5" s="9">
        <v>2.5</v>
      </c>
      <c r="E5" s="4" t="s">
        <v>66</v>
      </c>
    </row>
    <row r="6" spans="1:6" x14ac:dyDescent="0.25">
      <c r="A6" s="1">
        <v>5</v>
      </c>
      <c r="B6" s="1">
        <v>10</v>
      </c>
      <c r="C6" s="9">
        <v>10.1</v>
      </c>
      <c r="D6" s="9">
        <v>3</v>
      </c>
      <c r="E6" s="4" t="s">
        <v>66</v>
      </c>
    </row>
    <row r="7" spans="1:6" x14ac:dyDescent="0.25">
      <c r="A7" s="1">
        <v>5.5</v>
      </c>
      <c r="B7" s="1">
        <v>185</v>
      </c>
      <c r="C7" s="9">
        <v>6.02</v>
      </c>
      <c r="D7" s="9">
        <v>1.77</v>
      </c>
      <c r="E7" s="4" t="s">
        <v>28</v>
      </c>
    </row>
    <row r="8" spans="1:6" x14ac:dyDescent="0.25">
      <c r="A8" s="1">
        <v>6</v>
      </c>
      <c r="B8" s="1">
        <v>9</v>
      </c>
      <c r="C8" s="9">
        <v>13.9</v>
      </c>
      <c r="D8" s="9">
        <v>3</v>
      </c>
      <c r="E8" s="4" t="s">
        <v>66</v>
      </c>
    </row>
    <row r="9" spans="1:6" x14ac:dyDescent="0.25">
      <c r="A9" s="1">
        <v>6</v>
      </c>
      <c r="B9" s="1">
        <v>44</v>
      </c>
      <c r="C9" s="9">
        <v>10.4</v>
      </c>
      <c r="D9" s="9">
        <v>5.0999999999999996</v>
      </c>
      <c r="E9" s="4" t="s">
        <v>70</v>
      </c>
    </row>
    <row r="10" spans="1:6" x14ac:dyDescent="0.25">
      <c r="A10" s="1">
        <v>7</v>
      </c>
      <c r="B10" s="1">
        <v>9</v>
      </c>
      <c r="C10" s="9">
        <v>14.6</v>
      </c>
      <c r="D10" s="9">
        <v>2.8</v>
      </c>
      <c r="E10" s="4" t="s">
        <v>66</v>
      </c>
    </row>
    <row r="11" spans="1:6" x14ac:dyDescent="0.25">
      <c r="A11" s="1">
        <v>7</v>
      </c>
      <c r="B11" s="1">
        <v>10</v>
      </c>
      <c r="C11" s="9">
        <v>14.2</v>
      </c>
      <c r="D11" s="9">
        <v>3.3</v>
      </c>
      <c r="E11" s="4" t="s">
        <v>69</v>
      </c>
    </row>
    <row r="12" spans="1:6" x14ac:dyDescent="0.25">
      <c r="A12" s="1">
        <v>8</v>
      </c>
      <c r="B12" s="1">
        <v>10</v>
      </c>
      <c r="C12" s="9">
        <v>16.8</v>
      </c>
      <c r="D12" s="9">
        <v>6</v>
      </c>
      <c r="E12" s="4" t="s">
        <v>66</v>
      </c>
    </row>
    <row r="13" spans="1:6" x14ac:dyDescent="0.25">
      <c r="A13" s="1">
        <v>8</v>
      </c>
      <c r="B13" s="1">
        <v>10</v>
      </c>
      <c r="C13" s="9">
        <v>20</v>
      </c>
      <c r="D13" s="14">
        <v>8</v>
      </c>
      <c r="E13" s="4" t="s">
        <v>71</v>
      </c>
    </row>
    <row r="14" spans="1:6" x14ac:dyDescent="0.25">
      <c r="A14" s="1">
        <v>8.5</v>
      </c>
      <c r="B14" s="1">
        <v>483</v>
      </c>
      <c r="C14" s="9">
        <v>8.0500000000000007</v>
      </c>
      <c r="D14" s="14">
        <v>1.98</v>
      </c>
      <c r="E14" s="4" t="s">
        <v>28</v>
      </c>
    </row>
    <row r="15" spans="1:6" x14ac:dyDescent="0.25">
      <c r="A15" s="1">
        <v>9</v>
      </c>
      <c r="B15" s="1">
        <v>10</v>
      </c>
      <c r="C15" s="9">
        <v>16.8</v>
      </c>
      <c r="D15" s="9">
        <v>6.1</v>
      </c>
      <c r="E15" s="4" t="s">
        <v>66</v>
      </c>
    </row>
    <row r="16" spans="1:6" x14ac:dyDescent="0.25">
      <c r="A16" s="1">
        <v>10</v>
      </c>
      <c r="B16" s="1">
        <v>10</v>
      </c>
      <c r="C16" s="9">
        <v>22.2</v>
      </c>
      <c r="D16" s="9">
        <v>4.7</v>
      </c>
      <c r="E16" s="4" t="s">
        <v>66</v>
      </c>
    </row>
    <row r="17" spans="1:6" x14ac:dyDescent="0.25">
      <c r="A17" s="1">
        <v>10</v>
      </c>
      <c r="B17" s="1">
        <v>10</v>
      </c>
      <c r="C17" s="9">
        <v>24.9</v>
      </c>
      <c r="D17" s="9">
        <v>7</v>
      </c>
      <c r="E17" s="4" t="s">
        <v>71</v>
      </c>
    </row>
    <row r="18" spans="1:6" x14ac:dyDescent="0.25">
      <c r="A18" s="1">
        <v>11</v>
      </c>
      <c r="B18" s="1">
        <v>10</v>
      </c>
      <c r="C18" s="9">
        <v>19.8</v>
      </c>
      <c r="D18" s="9">
        <v>3.8</v>
      </c>
      <c r="E18" s="4" t="s">
        <v>66</v>
      </c>
    </row>
    <row r="19" spans="1:6" x14ac:dyDescent="0.25">
      <c r="A19" s="1">
        <v>11</v>
      </c>
      <c r="B19" s="1">
        <v>156</v>
      </c>
      <c r="C19" s="9">
        <v>9.2200000000000006</v>
      </c>
      <c r="D19" s="9">
        <v>2.33</v>
      </c>
      <c r="E19" s="4" t="s">
        <v>28</v>
      </c>
    </row>
    <row r="20" spans="1:6" x14ac:dyDescent="0.25">
      <c r="A20" s="1">
        <v>12</v>
      </c>
      <c r="B20" s="1">
        <v>9</v>
      </c>
      <c r="C20" s="9">
        <v>20.2</v>
      </c>
      <c r="D20" s="9">
        <v>5.7</v>
      </c>
      <c r="E20" s="4" t="s">
        <v>66</v>
      </c>
    </row>
    <row r="21" spans="1:6" x14ac:dyDescent="0.25">
      <c r="A21" s="1">
        <v>13</v>
      </c>
      <c r="B21" s="1">
        <v>10</v>
      </c>
      <c r="C21" s="9">
        <v>22.3</v>
      </c>
      <c r="D21" s="9">
        <v>8.1999999999999993</v>
      </c>
      <c r="E21" s="4" t="s">
        <v>66</v>
      </c>
    </row>
    <row r="22" spans="1:6" x14ac:dyDescent="0.25">
      <c r="A22" s="1">
        <v>14</v>
      </c>
      <c r="B22" s="1">
        <v>10</v>
      </c>
      <c r="C22" s="9">
        <v>22.3</v>
      </c>
      <c r="D22" s="9">
        <v>6.9</v>
      </c>
      <c r="E22" s="4" t="s">
        <v>66</v>
      </c>
    </row>
    <row r="23" spans="1:6" x14ac:dyDescent="0.25">
      <c r="A23" s="1">
        <v>15</v>
      </c>
      <c r="B23" s="1">
        <v>10</v>
      </c>
      <c r="C23" s="9">
        <v>20.7</v>
      </c>
      <c r="D23" s="9">
        <v>5.3</v>
      </c>
      <c r="E23" s="4" t="s">
        <v>66</v>
      </c>
    </row>
    <row r="24" spans="1:6" x14ac:dyDescent="0.25">
      <c r="A24" s="1">
        <v>16</v>
      </c>
      <c r="B24" s="1">
        <v>10</v>
      </c>
      <c r="C24" s="9">
        <v>21</v>
      </c>
      <c r="D24" s="9">
        <v>4.4000000000000004</v>
      </c>
      <c r="E24" s="4" t="s">
        <v>66</v>
      </c>
    </row>
    <row r="25" spans="1:6" x14ac:dyDescent="0.25">
      <c r="A25" s="1">
        <v>17</v>
      </c>
      <c r="B25" s="1">
        <v>10</v>
      </c>
      <c r="C25" s="9">
        <v>28.7</v>
      </c>
      <c r="D25" s="9">
        <v>7.1</v>
      </c>
      <c r="E25" s="4" t="s">
        <v>66</v>
      </c>
    </row>
    <row r="26" spans="1:6" x14ac:dyDescent="0.25">
      <c r="A26" s="1">
        <v>21</v>
      </c>
      <c r="B26" s="1">
        <v>30</v>
      </c>
      <c r="C26" s="9">
        <f>25.54+2</f>
        <v>27.54</v>
      </c>
      <c r="D26" s="9">
        <v>8.7200000000000006</v>
      </c>
      <c r="E26" s="1" t="s">
        <v>79</v>
      </c>
      <c r="F26" t="s">
        <v>109</v>
      </c>
    </row>
    <row r="27" spans="1:6" x14ac:dyDescent="0.25">
      <c r="A27" s="1">
        <v>22</v>
      </c>
      <c r="B27" s="1">
        <v>30</v>
      </c>
      <c r="C27" s="9">
        <v>28.4</v>
      </c>
      <c r="D27" s="9">
        <v>11.1</v>
      </c>
      <c r="E27" s="4" t="s">
        <v>83</v>
      </c>
    </row>
    <row r="28" spans="1:6" x14ac:dyDescent="0.25">
      <c r="A28" s="1">
        <v>22</v>
      </c>
      <c r="B28" s="1">
        <v>30</v>
      </c>
      <c r="C28" s="9">
        <v>17.059999999999999</v>
      </c>
      <c r="D28" s="9">
        <v>5.86</v>
      </c>
      <c r="E28" s="4" t="s">
        <v>75</v>
      </c>
    </row>
    <row r="29" spans="1:6" x14ac:dyDescent="0.25">
      <c r="A29" s="1">
        <v>22.5</v>
      </c>
      <c r="B29" s="1">
        <v>10</v>
      </c>
      <c r="C29" s="9">
        <f>19.8+2</f>
        <v>21.8</v>
      </c>
      <c r="D29" s="9">
        <v>7.96</v>
      </c>
      <c r="E29" s="4" t="s">
        <v>118</v>
      </c>
      <c r="F29" t="s">
        <v>109</v>
      </c>
    </row>
    <row r="30" spans="1:6" x14ac:dyDescent="0.25">
      <c r="A30" s="1">
        <v>23</v>
      </c>
      <c r="B30" s="1">
        <v>31</v>
      </c>
      <c r="C30" s="9">
        <v>24.6</v>
      </c>
      <c r="D30" s="9">
        <v>6.7</v>
      </c>
      <c r="E30" s="4" t="s">
        <v>5</v>
      </c>
    </row>
    <row r="31" spans="1:6" x14ac:dyDescent="0.25">
      <c r="A31" s="1">
        <v>24</v>
      </c>
      <c r="B31" s="1">
        <v>5</v>
      </c>
      <c r="C31" s="9">
        <v>22.6</v>
      </c>
      <c r="D31" s="9">
        <v>6.1</v>
      </c>
      <c r="E31" s="4" t="s">
        <v>9</v>
      </c>
    </row>
    <row r="32" spans="1:6" x14ac:dyDescent="0.25">
      <c r="A32" s="1">
        <v>25</v>
      </c>
      <c r="B32" s="1">
        <v>10</v>
      </c>
      <c r="C32" s="9">
        <v>31.6</v>
      </c>
      <c r="D32" s="9">
        <v>7.9</v>
      </c>
      <c r="E32" s="4" t="s">
        <v>87</v>
      </c>
    </row>
    <row r="33" spans="1:6" x14ac:dyDescent="0.25">
      <c r="A33" s="1">
        <v>25</v>
      </c>
      <c r="B33" s="1">
        <v>76</v>
      </c>
      <c r="C33" s="9">
        <f>18.4+2</f>
        <v>20.399999999999999</v>
      </c>
      <c r="D33" s="9">
        <v>9</v>
      </c>
      <c r="E33" s="4" t="s">
        <v>18</v>
      </c>
      <c r="F33" t="s">
        <v>109</v>
      </c>
    </row>
    <row r="34" spans="1:6" x14ac:dyDescent="0.25">
      <c r="A34" s="1">
        <v>26</v>
      </c>
      <c r="B34" s="1">
        <v>5</v>
      </c>
      <c r="C34" s="14">
        <v>32</v>
      </c>
      <c r="D34" s="9">
        <v>7.5</v>
      </c>
      <c r="E34" s="4" t="s">
        <v>9</v>
      </c>
    </row>
    <row r="35" spans="1:6" x14ac:dyDescent="0.25">
      <c r="A35" s="1">
        <v>29</v>
      </c>
      <c r="B35" s="1">
        <v>21</v>
      </c>
      <c r="C35" s="14">
        <f>15.82+2</f>
        <v>17.82</v>
      </c>
      <c r="D35" s="9">
        <v>2.21</v>
      </c>
      <c r="E35" s="4" t="s">
        <v>159</v>
      </c>
      <c r="F35" t="s">
        <v>109</v>
      </c>
    </row>
    <row r="36" spans="1:6" x14ac:dyDescent="0.25">
      <c r="A36" s="1">
        <v>32</v>
      </c>
      <c r="B36" s="1">
        <v>40</v>
      </c>
      <c r="C36" s="9">
        <v>24.9</v>
      </c>
      <c r="D36" s="9">
        <v>9.5</v>
      </c>
      <c r="E36" s="4" t="s">
        <v>5</v>
      </c>
    </row>
    <row r="37" spans="1:6" x14ac:dyDescent="0.25">
      <c r="A37" s="1">
        <v>32</v>
      </c>
      <c r="B37" s="1">
        <v>33</v>
      </c>
      <c r="C37" s="9">
        <f>16.1+2</f>
        <v>18.100000000000001</v>
      </c>
      <c r="D37" s="9">
        <v>6.17</v>
      </c>
      <c r="E37" s="4" t="s">
        <v>15</v>
      </c>
      <c r="F37" t="s">
        <v>109</v>
      </c>
    </row>
    <row r="38" spans="1:6" x14ac:dyDescent="0.25">
      <c r="A38" s="1">
        <v>35</v>
      </c>
      <c r="B38" s="1">
        <v>28</v>
      </c>
      <c r="C38" s="9">
        <f>20.5+2</f>
        <v>22.5</v>
      </c>
      <c r="D38" s="9">
        <v>9</v>
      </c>
      <c r="E38" s="4" t="s">
        <v>18</v>
      </c>
      <c r="F38" t="s">
        <v>117</v>
      </c>
    </row>
    <row r="39" spans="1:6" x14ac:dyDescent="0.25">
      <c r="A39" s="1">
        <v>35</v>
      </c>
      <c r="B39" s="1">
        <v>35</v>
      </c>
      <c r="C39" s="9">
        <v>22.2</v>
      </c>
      <c r="D39" s="9">
        <v>9.1999999999999993</v>
      </c>
      <c r="E39" s="4" t="s">
        <v>97</v>
      </c>
    </row>
    <row r="40" spans="1:6" x14ac:dyDescent="0.25">
      <c r="A40" s="1">
        <v>37</v>
      </c>
      <c r="B40" s="1">
        <v>11</v>
      </c>
      <c r="C40" s="9">
        <v>30.2</v>
      </c>
      <c r="D40" s="9">
        <v>9.6999999999999993</v>
      </c>
      <c r="E40" s="4" t="s">
        <v>94</v>
      </c>
    </row>
    <row r="41" spans="1:6" x14ac:dyDescent="0.25">
      <c r="A41" s="1">
        <v>39</v>
      </c>
      <c r="B41" s="1">
        <v>30</v>
      </c>
      <c r="C41" s="14">
        <f>24.46+2</f>
        <v>26.46</v>
      </c>
      <c r="D41" s="14">
        <v>5.94</v>
      </c>
      <c r="E41" s="1" t="s">
        <v>79</v>
      </c>
      <c r="F41" t="s">
        <v>109</v>
      </c>
    </row>
    <row r="42" spans="1:6" x14ac:dyDescent="0.25">
      <c r="A42" s="1">
        <v>45</v>
      </c>
      <c r="B42" s="1">
        <v>27</v>
      </c>
      <c r="C42" s="9">
        <f>21+2</f>
        <v>23</v>
      </c>
      <c r="D42" s="15">
        <v>9</v>
      </c>
      <c r="E42" s="4" t="s">
        <v>18</v>
      </c>
      <c r="F42" t="s">
        <v>117</v>
      </c>
    </row>
    <row r="43" spans="1:6" x14ac:dyDescent="0.25">
      <c r="A43" s="1">
        <v>50</v>
      </c>
      <c r="B43" s="1">
        <v>31</v>
      </c>
      <c r="C43" s="9">
        <f>14.58+2</f>
        <v>16.579999999999998</v>
      </c>
      <c r="D43" s="15">
        <v>1.05</v>
      </c>
      <c r="E43" s="4" t="s">
        <v>159</v>
      </c>
      <c r="F43" t="s">
        <v>109</v>
      </c>
    </row>
    <row r="44" spans="1:6" x14ac:dyDescent="0.25">
      <c r="A44" s="1">
        <v>55</v>
      </c>
      <c r="B44" s="1">
        <v>5</v>
      </c>
      <c r="C44" s="9">
        <v>15.4</v>
      </c>
      <c r="D44" s="14">
        <v>5</v>
      </c>
      <c r="E44" s="4" t="s">
        <v>6</v>
      </c>
    </row>
    <row r="45" spans="1:6" x14ac:dyDescent="0.25">
      <c r="A45" s="1">
        <v>55</v>
      </c>
      <c r="B45" s="1">
        <v>37</v>
      </c>
      <c r="C45" s="9">
        <f>19.6+2</f>
        <v>21.6</v>
      </c>
      <c r="D45" s="15">
        <v>9</v>
      </c>
      <c r="E45" s="4" t="s">
        <v>18</v>
      </c>
      <c r="F45" t="s">
        <v>117</v>
      </c>
    </row>
    <row r="46" spans="1:6" x14ac:dyDescent="0.25">
      <c r="A46" s="13">
        <f>(231*41.8+94*66+79*81.7)/(231+94+79)</f>
        <v>55.232920792079206</v>
      </c>
      <c r="B46" s="13">
        <v>187</v>
      </c>
      <c r="C46" s="9">
        <v>16.62</v>
      </c>
      <c r="D46" s="14">
        <v>6.77</v>
      </c>
      <c r="E46" s="14" t="s">
        <v>153</v>
      </c>
      <c r="F46" t="s">
        <v>154</v>
      </c>
    </row>
    <row r="47" spans="1:6" x14ac:dyDescent="0.25">
      <c r="A47" s="1">
        <v>65</v>
      </c>
      <c r="B47" s="1">
        <v>7</v>
      </c>
      <c r="C47" s="9">
        <v>26.24</v>
      </c>
      <c r="D47" s="14">
        <v>7</v>
      </c>
      <c r="E47" s="4" t="s">
        <v>12</v>
      </c>
    </row>
    <row r="48" spans="1:6" x14ac:dyDescent="0.25">
      <c r="A48" s="1">
        <v>65</v>
      </c>
      <c r="B48" s="1">
        <v>30</v>
      </c>
      <c r="C48" s="9">
        <f>21.8+2</f>
        <v>23.8</v>
      </c>
      <c r="D48" s="15">
        <v>9</v>
      </c>
      <c r="E48" s="4" t="s">
        <v>18</v>
      </c>
      <c r="F48" t="s">
        <v>117</v>
      </c>
    </row>
    <row r="49" spans="1:6" x14ac:dyDescent="0.25">
      <c r="A49" s="13">
        <v>65</v>
      </c>
      <c r="B49" s="13">
        <v>10</v>
      </c>
      <c r="C49" s="9">
        <f xml:space="preserve"> 16.4+2</f>
        <v>18.399999999999999</v>
      </c>
      <c r="D49" s="9">
        <v>6.82</v>
      </c>
      <c r="E49" s="14" t="s">
        <v>118</v>
      </c>
      <c r="F49" t="s">
        <v>109</v>
      </c>
    </row>
    <row r="50" spans="1:6" x14ac:dyDescent="0.25">
      <c r="A50" s="13">
        <v>67</v>
      </c>
      <c r="B50" s="13">
        <v>19</v>
      </c>
      <c r="C50" s="9">
        <f>12.4+2</f>
        <v>14.4</v>
      </c>
      <c r="D50" s="9">
        <v>5.5</v>
      </c>
      <c r="E50" s="14" t="s">
        <v>136</v>
      </c>
      <c r="F50" t="s">
        <v>109</v>
      </c>
    </row>
    <row r="51" spans="1:6" x14ac:dyDescent="0.25">
      <c r="A51" s="13">
        <v>68</v>
      </c>
      <c r="B51" s="13">
        <v>16</v>
      </c>
      <c r="C51" s="9">
        <v>11.3</v>
      </c>
      <c r="D51" s="9">
        <v>6.3</v>
      </c>
      <c r="E51" s="14" t="s">
        <v>125</v>
      </c>
    </row>
    <row r="52" spans="1:6" x14ac:dyDescent="0.25">
      <c r="A52" s="13">
        <v>68</v>
      </c>
      <c r="B52" s="13">
        <v>17</v>
      </c>
      <c r="C52" s="9">
        <v>17.149999999999999</v>
      </c>
      <c r="D52" s="9">
        <v>8.58</v>
      </c>
      <c r="E52" s="14" t="s">
        <v>128</v>
      </c>
    </row>
    <row r="53" spans="1:6" x14ac:dyDescent="0.25">
      <c r="A53" s="13">
        <v>69</v>
      </c>
      <c r="B53" s="13">
        <v>28</v>
      </c>
      <c r="C53" s="9">
        <f>16.66+2</f>
        <v>18.66</v>
      </c>
      <c r="D53" s="9">
        <v>2.2400000000000002</v>
      </c>
      <c r="E53" s="14" t="s">
        <v>159</v>
      </c>
      <c r="F53" t="s">
        <v>109</v>
      </c>
    </row>
    <row r="54" spans="1:6" x14ac:dyDescent="0.25">
      <c r="A54" s="1">
        <v>70</v>
      </c>
      <c r="B54" s="1">
        <v>16</v>
      </c>
      <c r="C54" s="9">
        <v>18.600000000000001</v>
      </c>
      <c r="D54" s="9">
        <v>3</v>
      </c>
      <c r="E54" s="4" t="s">
        <v>104</v>
      </c>
    </row>
    <row r="55" spans="1:6" x14ac:dyDescent="0.25">
      <c r="A55" s="1">
        <v>70</v>
      </c>
      <c r="B55" s="1">
        <v>10</v>
      </c>
      <c r="C55" s="9">
        <v>14.6</v>
      </c>
      <c r="D55" s="14">
        <v>5.5</v>
      </c>
      <c r="E55" s="4" t="s">
        <v>3</v>
      </c>
    </row>
    <row r="56" spans="1:6" x14ac:dyDescent="0.25">
      <c r="A56" s="1">
        <v>71</v>
      </c>
      <c r="B56" s="1">
        <v>30</v>
      </c>
      <c r="C56" s="9">
        <f>22.08+2</f>
        <v>24.08</v>
      </c>
      <c r="D56" s="9">
        <v>10</v>
      </c>
      <c r="E56" s="1" t="s">
        <v>79</v>
      </c>
      <c r="F56" t="s">
        <v>109</v>
      </c>
    </row>
    <row r="57" spans="1:6" x14ac:dyDescent="0.25">
      <c r="A57" s="1">
        <v>71</v>
      </c>
      <c r="B57" s="1">
        <v>27</v>
      </c>
      <c r="C57" s="9">
        <v>18.100000000000001</v>
      </c>
      <c r="D57" s="9">
        <v>6.6</v>
      </c>
      <c r="E57" s="4" t="s">
        <v>5</v>
      </c>
    </row>
    <row r="58" spans="1:6" x14ac:dyDescent="0.25">
      <c r="A58" s="1">
        <v>72</v>
      </c>
      <c r="B58" s="1">
        <v>7</v>
      </c>
      <c r="C58" s="9">
        <v>17.399999999999999</v>
      </c>
      <c r="D58" s="9">
        <v>5.6</v>
      </c>
      <c r="E58" s="4" t="s">
        <v>102</v>
      </c>
    </row>
    <row r="59" spans="1:6" x14ac:dyDescent="0.25">
      <c r="A59" s="1">
        <v>72</v>
      </c>
      <c r="B59" s="1">
        <v>11</v>
      </c>
      <c r="C59" s="9">
        <v>13.3</v>
      </c>
      <c r="D59" s="9">
        <v>5.3</v>
      </c>
      <c r="E59" s="4" t="s">
        <v>23</v>
      </c>
    </row>
    <row r="60" spans="1:6" x14ac:dyDescent="0.25">
      <c r="A60" s="1">
        <v>75</v>
      </c>
      <c r="B60" s="1">
        <v>26</v>
      </c>
      <c r="C60" s="9">
        <f>18+2</f>
        <v>20</v>
      </c>
      <c r="D60" s="9">
        <v>9</v>
      </c>
      <c r="E60" s="4" t="s">
        <v>18</v>
      </c>
      <c r="F60" t="s">
        <v>117</v>
      </c>
    </row>
    <row r="61" spans="1:6" x14ac:dyDescent="0.25">
      <c r="A61" s="1">
        <v>80</v>
      </c>
      <c r="B61" s="1">
        <v>10</v>
      </c>
      <c r="C61" s="14">
        <v>20</v>
      </c>
      <c r="D61" s="14">
        <v>9</v>
      </c>
      <c r="E61" s="4" t="s">
        <v>106</v>
      </c>
    </row>
    <row r="62" spans="1:6" x14ac:dyDescent="0.25">
      <c r="A62" s="13">
        <v>83</v>
      </c>
      <c r="B62" s="13">
        <v>13</v>
      </c>
      <c r="C62" s="9">
        <f>11.7+2</f>
        <v>13.7</v>
      </c>
      <c r="D62" s="9">
        <v>4.8</v>
      </c>
      <c r="E62" s="14" t="s">
        <v>136</v>
      </c>
      <c r="F62" t="s">
        <v>109</v>
      </c>
    </row>
    <row r="63" spans="1:6" x14ac:dyDescent="0.25">
      <c r="A63" s="1">
        <v>85</v>
      </c>
      <c r="B63" s="1">
        <v>14</v>
      </c>
      <c r="C63" s="14">
        <v>21.7</v>
      </c>
      <c r="D63" s="14">
        <v>1.5</v>
      </c>
      <c r="E63" s="4" t="s">
        <v>12</v>
      </c>
    </row>
    <row r="64" spans="1:6" x14ac:dyDescent="0.25">
      <c r="A64" t="s">
        <v>19</v>
      </c>
    </row>
    <row r="65" spans="1:13" ht="21" x14ac:dyDescent="0.35">
      <c r="A65" s="5" t="s">
        <v>108</v>
      </c>
      <c r="J65" s="16"/>
      <c r="M65" s="12"/>
    </row>
    <row r="66" spans="1:13" x14ac:dyDescent="0.25">
      <c r="A66" s="5" t="s">
        <v>116</v>
      </c>
    </row>
    <row r="67" spans="1:13" x14ac:dyDescent="0.25">
      <c r="A67" s="5" t="s">
        <v>155</v>
      </c>
    </row>
    <row r="68" spans="1:13" s="7" customFormat="1" x14ac:dyDescent="0.25">
      <c r="A68" s="7" t="s">
        <v>26</v>
      </c>
    </row>
    <row r="69" spans="1:13" x14ac:dyDescent="0.25">
      <c r="A69" s="6" t="s">
        <v>13</v>
      </c>
    </row>
    <row r="70" spans="1:13" x14ac:dyDescent="0.25">
      <c r="A70" s="6" t="s">
        <v>24</v>
      </c>
    </row>
    <row r="71" spans="1:13" x14ac:dyDescent="0.25">
      <c r="A71" s="6" t="s">
        <v>7</v>
      </c>
    </row>
    <row r="72" spans="1:13" x14ac:dyDescent="0.25">
      <c r="A72" s="6" t="s">
        <v>25</v>
      </c>
    </row>
    <row r="73" spans="1:13" x14ac:dyDescent="0.25">
      <c r="A73" s="6" t="s">
        <v>8</v>
      </c>
    </row>
    <row r="74" spans="1:13" x14ac:dyDescent="0.25">
      <c r="A74" t="s">
        <v>10</v>
      </c>
    </row>
    <row r="75" spans="1:13" x14ac:dyDescent="0.25">
      <c r="A75" t="s">
        <v>11</v>
      </c>
    </row>
    <row r="76" spans="1:13" s="6" customFormat="1" x14ac:dyDescent="0.25">
      <c r="A76" s="6" t="s">
        <v>16</v>
      </c>
    </row>
    <row r="77" spans="1:13" x14ac:dyDescent="0.25">
      <c r="A77" t="s">
        <v>17</v>
      </c>
    </row>
    <row r="78" spans="1:13" x14ac:dyDescent="0.25">
      <c r="A78" t="s">
        <v>22</v>
      </c>
    </row>
    <row r="79" spans="1:13" x14ac:dyDescent="0.25">
      <c r="A79" t="s">
        <v>27</v>
      </c>
    </row>
    <row r="80" spans="1:13" x14ac:dyDescent="0.25">
      <c r="A80" s="6" t="s">
        <v>67</v>
      </c>
    </row>
    <row r="81" spans="1:1" x14ac:dyDescent="0.25">
      <c r="A81" s="6" t="s">
        <v>68</v>
      </c>
    </row>
    <row r="82" spans="1:1" x14ac:dyDescent="0.25">
      <c r="A82" s="6" t="s">
        <v>73</v>
      </c>
    </row>
    <row r="83" spans="1:1" x14ac:dyDescent="0.25">
      <c r="A83" s="6" t="s">
        <v>72</v>
      </c>
    </row>
    <row r="84" spans="1:1" x14ac:dyDescent="0.25">
      <c r="A84" t="s">
        <v>74</v>
      </c>
    </row>
    <row r="85" spans="1:1" x14ac:dyDescent="0.25">
      <c r="A85" s="10" t="s">
        <v>82</v>
      </c>
    </row>
    <row r="86" spans="1:1" x14ac:dyDescent="0.25">
      <c r="A86" t="s">
        <v>85</v>
      </c>
    </row>
    <row r="87" spans="1:1" x14ac:dyDescent="0.25">
      <c r="A87" s="6" t="s">
        <v>86</v>
      </c>
    </row>
    <row r="88" spans="1:1" x14ac:dyDescent="0.25">
      <c r="A88" s="6" t="s">
        <v>90</v>
      </c>
    </row>
    <row r="89" spans="1:1" x14ac:dyDescent="0.25">
      <c r="A89" s="6" t="s">
        <v>93</v>
      </c>
    </row>
    <row r="90" spans="1:1" s="6" customFormat="1" x14ac:dyDescent="0.25">
      <c r="A90" s="6" t="s">
        <v>98</v>
      </c>
    </row>
    <row r="91" spans="1:1" x14ac:dyDescent="0.25">
      <c r="A91" s="6" t="s">
        <v>100</v>
      </c>
    </row>
    <row r="92" spans="1:1" x14ac:dyDescent="0.25">
      <c r="A92" t="s">
        <v>101</v>
      </c>
    </row>
    <row r="93" spans="1:1" x14ac:dyDescent="0.25">
      <c r="A93" s="6" t="s">
        <v>103</v>
      </c>
    </row>
    <row r="94" spans="1:1" x14ac:dyDescent="0.25">
      <c r="A94" t="s">
        <v>105</v>
      </c>
    </row>
    <row r="95" spans="1:1" s="6" customFormat="1" x14ac:dyDescent="0.25">
      <c r="A95" s="6" t="s">
        <v>107</v>
      </c>
    </row>
    <row r="96" spans="1:1" x14ac:dyDescent="0.25">
      <c r="A96" t="s">
        <v>124</v>
      </c>
    </row>
    <row r="97" spans="1:1" x14ac:dyDescent="0.25">
      <c r="A97" t="s">
        <v>127</v>
      </c>
    </row>
    <row r="98" spans="1:1" x14ac:dyDescent="0.25">
      <c r="A98" t="s">
        <v>158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4F3D0-3B46-4AEB-8069-FAB6C9CC478B}">
  <dimension ref="A1:M42"/>
  <sheetViews>
    <sheetView workbookViewId="0">
      <selection activeCell="N1" sqref="N1:S1048576"/>
    </sheetView>
  </sheetViews>
  <sheetFormatPr baseColWidth="10" defaultRowHeight="15" x14ac:dyDescent="0.25"/>
  <cols>
    <col min="13" max="13" width="24.5703125" customWidth="1"/>
  </cols>
  <sheetData>
    <row r="1" spans="2:13" ht="15.75" x14ac:dyDescent="0.25">
      <c r="B1" s="20" t="s">
        <v>161</v>
      </c>
    </row>
    <row r="4" spans="2:13" x14ac:dyDescent="0.25">
      <c r="B4" t="s">
        <v>1</v>
      </c>
      <c r="C4" t="s">
        <v>29</v>
      </c>
      <c r="D4" t="s">
        <v>31</v>
      </c>
      <c r="E4" t="s">
        <v>32</v>
      </c>
      <c r="F4" t="s">
        <v>33</v>
      </c>
      <c r="G4" t="s">
        <v>34</v>
      </c>
      <c r="H4" t="s">
        <v>32</v>
      </c>
      <c r="I4" t="s">
        <v>33</v>
      </c>
      <c r="J4" t="s">
        <v>30</v>
      </c>
      <c r="K4" t="s">
        <v>120</v>
      </c>
      <c r="L4" t="s">
        <v>33</v>
      </c>
      <c r="M4" t="s">
        <v>171</v>
      </c>
    </row>
    <row r="5" spans="2:13" x14ac:dyDescent="0.25">
      <c r="C5">
        <v>5</v>
      </c>
      <c r="D5">
        <v>8.3000000000000007</v>
      </c>
      <c r="E5">
        <v>3</v>
      </c>
      <c r="F5" t="s">
        <v>35</v>
      </c>
      <c r="G5">
        <v>10</v>
      </c>
      <c r="H5">
        <v>2.2999999999999998</v>
      </c>
      <c r="I5" t="s">
        <v>36</v>
      </c>
      <c r="J5">
        <v>0.83</v>
      </c>
      <c r="L5" t="s">
        <v>37</v>
      </c>
      <c r="M5" t="s">
        <v>44</v>
      </c>
    </row>
    <row r="6" spans="2:13" x14ac:dyDescent="0.25">
      <c r="B6" s="13">
        <v>204</v>
      </c>
      <c r="C6">
        <v>5.5</v>
      </c>
      <c r="D6">
        <v>5.91</v>
      </c>
      <c r="E6">
        <v>1.88</v>
      </c>
      <c r="G6">
        <v>6.17</v>
      </c>
      <c r="H6">
        <v>1.86</v>
      </c>
      <c r="J6">
        <v>0.96</v>
      </c>
      <c r="K6">
        <v>0.15</v>
      </c>
      <c r="M6" t="s">
        <v>119</v>
      </c>
    </row>
    <row r="7" spans="2:13" x14ac:dyDescent="0.25">
      <c r="C7">
        <v>7</v>
      </c>
      <c r="D7">
        <v>10.199999999999999</v>
      </c>
      <c r="E7">
        <v>2.6</v>
      </c>
      <c r="F7" t="s">
        <v>38</v>
      </c>
      <c r="G7">
        <v>13.1</v>
      </c>
      <c r="H7">
        <v>4</v>
      </c>
      <c r="I7" t="s">
        <v>39</v>
      </c>
      <c r="J7">
        <v>0.78</v>
      </c>
      <c r="L7" t="s">
        <v>40</v>
      </c>
      <c r="M7" t="s">
        <v>44</v>
      </c>
    </row>
    <row r="8" spans="2:13" x14ac:dyDescent="0.25">
      <c r="B8">
        <v>473</v>
      </c>
      <c r="C8">
        <v>8.5</v>
      </c>
      <c r="D8">
        <v>7.74</v>
      </c>
      <c r="E8">
        <v>1.92</v>
      </c>
      <c r="G8">
        <v>8</v>
      </c>
      <c r="H8">
        <v>2.2000000000000002</v>
      </c>
      <c r="J8">
        <v>0.99</v>
      </c>
      <c r="K8">
        <v>0.27</v>
      </c>
      <c r="M8" t="s">
        <v>119</v>
      </c>
    </row>
    <row r="9" spans="2:13" x14ac:dyDescent="0.25">
      <c r="C9">
        <v>9</v>
      </c>
      <c r="D9">
        <v>14.4</v>
      </c>
      <c r="E9">
        <v>3.1</v>
      </c>
      <c r="F9" t="s">
        <v>41</v>
      </c>
      <c r="G9">
        <v>15.8</v>
      </c>
      <c r="H9">
        <v>5.2</v>
      </c>
      <c r="I9" t="s">
        <v>42</v>
      </c>
      <c r="J9">
        <v>0.91</v>
      </c>
      <c r="L9" t="s">
        <v>43</v>
      </c>
      <c r="M9" t="s">
        <v>44</v>
      </c>
    </row>
    <row r="10" spans="2:13" x14ac:dyDescent="0.25">
      <c r="B10">
        <v>159</v>
      </c>
      <c r="C10">
        <v>11</v>
      </c>
      <c r="D10">
        <v>9.1</v>
      </c>
      <c r="E10">
        <v>1.96</v>
      </c>
      <c r="G10">
        <v>9.15</v>
      </c>
      <c r="H10">
        <v>2.11</v>
      </c>
      <c r="J10">
        <v>1.01</v>
      </c>
      <c r="K10">
        <v>0.17</v>
      </c>
      <c r="M10" t="s">
        <v>119</v>
      </c>
    </row>
    <row r="11" spans="2:13" x14ac:dyDescent="0.25">
      <c r="B11">
        <v>12</v>
      </c>
      <c r="C11">
        <v>21</v>
      </c>
      <c r="D11">
        <v>22.4</v>
      </c>
      <c r="E11">
        <v>7.49</v>
      </c>
      <c r="G11">
        <v>19.3</v>
      </c>
      <c r="H11">
        <v>4.5999999999999996</v>
      </c>
      <c r="J11">
        <v>1.0900000000000001</v>
      </c>
      <c r="K11">
        <v>0.23</v>
      </c>
      <c r="M11" t="s">
        <v>172</v>
      </c>
    </row>
    <row r="12" spans="2:13" x14ac:dyDescent="0.25">
      <c r="B12">
        <v>30</v>
      </c>
      <c r="C12">
        <v>22</v>
      </c>
      <c r="D12">
        <v>14.94</v>
      </c>
      <c r="E12">
        <v>7.78</v>
      </c>
      <c r="G12">
        <v>16.079999999999998</v>
      </c>
      <c r="H12">
        <v>6.43</v>
      </c>
      <c r="J12">
        <v>0.96</v>
      </c>
      <c r="K12">
        <v>0.15</v>
      </c>
      <c r="L12" t="s">
        <v>77</v>
      </c>
      <c r="M12" t="s">
        <v>76</v>
      </c>
    </row>
    <row r="13" spans="2:13" x14ac:dyDescent="0.25">
      <c r="B13">
        <v>15</v>
      </c>
      <c r="C13">
        <v>29</v>
      </c>
      <c r="J13">
        <v>1.0900000000000001</v>
      </c>
      <c r="K13">
        <v>0.25</v>
      </c>
      <c r="L13" t="s">
        <v>138</v>
      </c>
      <c r="M13" t="s">
        <v>170</v>
      </c>
    </row>
    <row r="14" spans="2:13" x14ac:dyDescent="0.25">
      <c r="C14">
        <v>30</v>
      </c>
      <c r="D14">
        <v>17.7</v>
      </c>
      <c r="E14">
        <v>7.6</v>
      </c>
      <c r="F14" s="8" t="s">
        <v>45</v>
      </c>
      <c r="G14">
        <v>18.600000000000001</v>
      </c>
      <c r="H14">
        <v>7</v>
      </c>
      <c r="I14" t="s">
        <v>46</v>
      </c>
      <c r="J14">
        <v>0.99</v>
      </c>
      <c r="L14" t="s">
        <v>47</v>
      </c>
      <c r="M14" t="s">
        <v>169</v>
      </c>
    </row>
    <row r="15" spans="2:13" x14ac:dyDescent="0.25">
      <c r="B15">
        <v>38</v>
      </c>
      <c r="C15">
        <v>33</v>
      </c>
      <c r="F15" s="8"/>
      <c r="J15">
        <v>1.04</v>
      </c>
      <c r="K15">
        <v>0.12</v>
      </c>
      <c r="M15" t="s">
        <v>148</v>
      </c>
    </row>
    <row r="16" spans="2:13" x14ac:dyDescent="0.25">
      <c r="B16">
        <v>16</v>
      </c>
      <c r="C16">
        <v>35</v>
      </c>
      <c r="F16" s="8"/>
      <c r="J16">
        <v>0.94</v>
      </c>
      <c r="K16">
        <v>0.13</v>
      </c>
      <c r="M16" t="s">
        <v>157</v>
      </c>
    </row>
    <row r="17" spans="1:13" x14ac:dyDescent="0.25">
      <c r="B17">
        <v>11</v>
      </c>
      <c r="C17">
        <v>42</v>
      </c>
      <c r="F17" s="8"/>
      <c r="J17">
        <v>1.1499999999999999</v>
      </c>
      <c r="M17" t="s">
        <v>64</v>
      </c>
    </row>
    <row r="18" spans="1:13" x14ac:dyDescent="0.25">
      <c r="B18">
        <v>22</v>
      </c>
      <c r="C18">
        <v>57</v>
      </c>
      <c r="D18">
        <v>10.6</v>
      </c>
      <c r="F18" s="8" t="s">
        <v>62</v>
      </c>
      <c r="J18">
        <v>1.01</v>
      </c>
      <c r="L18" t="s">
        <v>60</v>
      </c>
      <c r="M18" t="s">
        <v>61</v>
      </c>
    </row>
    <row r="19" spans="1:13" x14ac:dyDescent="0.25">
      <c r="B19">
        <v>25</v>
      </c>
      <c r="C19">
        <v>67</v>
      </c>
      <c r="D19">
        <f>10.2-2</f>
        <v>8.1999999999999993</v>
      </c>
      <c r="E19">
        <v>4.2</v>
      </c>
      <c r="G19">
        <f>10.8-2</f>
        <v>8.8000000000000007</v>
      </c>
      <c r="H19">
        <v>4.7</v>
      </c>
      <c r="J19">
        <v>0.83</v>
      </c>
      <c r="K19">
        <v>0.49</v>
      </c>
      <c r="M19" t="s">
        <v>135</v>
      </c>
    </row>
    <row r="20" spans="1:13" x14ac:dyDescent="0.25">
      <c r="B20">
        <v>39</v>
      </c>
      <c r="C20">
        <v>68</v>
      </c>
      <c r="D20">
        <v>10.55</v>
      </c>
      <c r="E20">
        <v>3.86</v>
      </c>
      <c r="F20" s="8" t="s">
        <v>130</v>
      </c>
      <c r="G20">
        <v>11.85</v>
      </c>
      <c r="H20">
        <v>4.58</v>
      </c>
      <c r="I20" t="s">
        <v>131</v>
      </c>
      <c r="J20">
        <v>0.89</v>
      </c>
      <c r="M20" t="s">
        <v>129</v>
      </c>
    </row>
    <row r="21" spans="1:13" x14ac:dyDescent="0.25">
      <c r="B21">
        <v>44</v>
      </c>
      <c r="C21">
        <v>72</v>
      </c>
      <c r="D21">
        <v>13</v>
      </c>
      <c r="E21">
        <v>6.5</v>
      </c>
      <c r="F21" s="8" t="s">
        <v>54</v>
      </c>
      <c r="G21">
        <v>13.1</v>
      </c>
      <c r="H21">
        <v>5.2</v>
      </c>
      <c r="I21" t="s">
        <v>55</v>
      </c>
      <c r="J21">
        <v>0.99</v>
      </c>
      <c r="L21" t="s">
        <v>56</v>
      </c>
      <c r="M21" t="s">
        <v>57</v>
      </c>
    </row>
    <row r="22" spans="1:13" x14ac:dyDescent="0.25">
      <c r="C22">
        <v>80</v>
      </c>
      <c r="D22">
        <v>20.2</v>
      </c>
      <c r="E22">
        <v>13.4</v>
      </c>
      <c r="F22" t="s">
        <v>48</v>
      </c>
      <c r="G22">
        <v>24.5</v>
      </c>
      <c r="H22">
        <v>8</v>
      </c>
      <c r="I22" t="s">
        <v>49</v>
      </c>
      <c r="J22">
        <v>0.82</v>
      </c>
      <c r="M22" t="s">
        <v>50</v>
      </c>
    </row>
    <row r="23" spans="1:13" x14ac:dyDescent="0.25">
      <c r="B23">
        <v>15</v>
      </c>
      <c r="C23">
        <v>83</v>
      </c>
      <c r="D23">
        <f>11.7-2</f>
        <v>9.6999999999999993</v>
      </c>
      <c r="E23">
        <v>5.5</v>
      </c>
      <c r="G23">
        <f>9.6-2</f>
        <v>7.6</v>
      </c>
      <c r="H23">
        <v>3.7</v>
      </c>
      <c r="J23">
        <v>0.93</v>
      </c>
      <c r="K23">
        <v>0.54</v>
      </c>
      <c r="M23" t="s">
        <v>135</v>
      </c>
    </row>
    <row r="29" spans="1:13" x14ac:dyDescent="0.25">
      <c r="A29" t="s">
        <v>51</v>
      </c>
    </row>
    <row r="30" spans="1:13" x14ac:dyDescent="0.25">
      <c r="A30" t="s">
        <v>52</v>
      </c>
    </row>
    <row r="31" spans="1:13" x14ac:dyDescent="0.25">
      <c r="A31" t="s">
        <v>53</v>
      </c>
    </row>
    <row r="32" spans="1:13" x14ac:dyDescent="0.25">
      <c r="A32" t="s">
        <v>58</v>
      </c>
    </row>
    <row r="33" spans="1:1" x14ac:dyDescent="0.25">
      <c r="A33" t="s">
        <v>65</v>
      </c>
    </row>
    <row r="34" spans="1:1" x14ac:dyDescent="0.25">
      <c r="A34" t="s">
        <v>74</v>
      </c>
    </row>
    <row r="35" spans="1:1" x14ac:dyDescent="0.25">
      <c r="A35" t="s">
        <v>27</v>
      </c>
    </row>
    <row r="36" spans="1:1" x14ac:dyDescent="0.25">
      <c r="A36" t="s">
        <v>127</v>
      </c>
    </row>
    <row r="37" spans="1:1" x14ac:dyDescent="0.25">
      <c r="A37" t="s">
        <v>134</v>
      </c>
    </row>
    <row r="38" spans="1:1" x14ac:dyDescent="0.25">
      <c r="A38" t="s">
        <v>137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156</v>
      </c>
    </row>
    <row r="42" spans="1:1" x14ac:dyDescent="0.25">
      <c r="A42" t="s">
        <v>173</v>
      </c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512A-9F94-433F-84B7-5E88ED9B1ED3}">
  <dimension ref="A1:M43"/>
  <sheetViews>
    <sheetView workbookViewId="0">
      <selection activeCell="N1" sqref="N1:R1048576"/>
    </sheetView>
  </sheetViews>
  <sheetFormatPr baseColWidth="10" defaultRowHeight="15" x14ac:dyDescent="0.25"/>
  <cols>
    <col min="13" max="13" width="25.7109375" customWidth="1"/>
  </cols>
  <sheetData>
    <row r="1" spans="2:13" ht="15.75" x14ac:dyDescent="0.25">
      <c r="B1" s="20" t="s">
        <v>162</v>
      </c>
    </row>
    <row r="2" spans="2:13" ht="15.75" x14ac:dyDescent="0.25">
      <c r="D2" s="19"/>
    </row>
    <row r="3" spans="2:13" x14ac:dyDescent="0.25">
      <c r="B3" t="s">
        <v>1</v>
      </c>
      <c r="C3" t="s">
        <v>29</v>
      </c>
      <c r="D3" t="s">
        <v>31</v>
      </c>
      <c r="E3" t="s">
        <v>32</v>
      </c>
      <c r="F3" t="s">
        <v>33</v>
      </c>
      <c r="G3" t="s">
        <v>34</v>
      </c>
      <c r="H3" t="s">
        <v>32</v>
      </c>
      <c r="I3" t="s">
        <v>33</v>
      </c>
      <c r="J3" t="s">
        <v>30</v>
      </c>
      <c r="K3" t="s">
        <v>120</v>
      </c>
      <c r="L3" t="s">
        <v>33</v>
      </c>
      <c r="M3" t="s">
        <v>171</v>
      </c>
    </row>
    <row r="4" spans="2:13" x14ac:dyDescent="0.25">
      <c r="C4">
        <v>5</v>
      </c>
      <c r="J4">
        <v>0.92</v>
      </c>
      <c r="L4" t="s">
        <v>141</v>
      </c>
      <c r="M4" t="s">
        <v>44</v>
      </c>
    </row>
    <row r="5" spans="2:13" x14ac:dyDescent="0.25">
      <c r="B5" s="13">
        <v>204</v>
      </c>
      <c r="C5">
        <v>5.5</v>
      </c>
      <c r="D5">
        <v>5.77</v>
      </c>
      <c r="E5">
        <v>1.94</v>
      </c>
      <c r="G5">
        <v>6.01</v>
      </c>
      <c r="H5">
        <v>2.0499999999999998</v>
      </c>
      <c r="J5">
        <v>0.97</v>
      </c>
      <c r="K5">
        <v>0.17</v>
      </c>
      <c r="M5" t="s">
        <v>119</v>
      </c>
    </row>
    <row r="6" spans="2:13" x14ac:dyDescent="0.25">
      <c r="C6">
        <v>7</v>
      </c>
      <c r="J6">
        <v>0.7</v>
      </c>
      <c r="L6" t="s">
        <v>142</v>
      </c>
      <c r="M6" t="s">
        <v>44</v>
      </c>
    </row>
    <row r="7" spans="2:13" x14ac:dyDescent="0.25">
      <c r="B7">
        <v>473</v>
      </c>
      <c r="C7">
        <v>8.5</v>
      </c>
      <c r="D7">
        <v>7.47</v>
      </c>
      <c r="E7">
        <v>1.92</v>
      </c>
      <c r="G7">
        <v>8.0500000000000007</v>
      </c>
      <c r="H7">
        <v>2.2999999999999998</v>
      </c>
      <c r="J7">
        <v>0.95</v>
      </c>
      <c r="K7">
        <v>0.15</v>
      </c>
      <c r="M7" t="s">
        <v>119</v>
      </c>
    </row>
    <row r="8" spans="2:13" x14ac:dyDescent="0.25">
      <c r="C8">
        <v>9</v>
      </c>
      <c r="J8">
        <v>0.92</v>
      </c>
      <c r="L8" t="s">
        <v>143</v>
      </c>
      <c r="M8" t="s">
        <v>44</v>
      </c>
    </row>
    <row r="9" spans="2:13" x14ac:dyDescent="0.25">
      <c r="B9">
        <v>46</v>
      </c>
      <c r="C9">
        <v>9.1999999999999993</v>
      </c>
      <c r="J9">
        <v>0.97</v>
      </c>
      <c r="K9">
        <v>0.2</v>
      </c>
      <c r="M9" t="s">
        <v>151</v>
      </c>
    </row>
    <row r="10" spans="2:13" x14ac:dyDescent="0.25">
      <c r="B10">
        <v>159</v>
      </c>
      <c r="C10">
        <v>11</v>
      </c>
      <c r="D10">
        <v>9.2200000000000006</v>
      </c>
      <c r="E10">
        <v>2.23</v>
      </c>
      <c r="G10">
        <v>9.35</v>
      </c>
      <c r="H10">
        <v>2.27</v>
      </c>
      <c r="J10">
        <v>0.99</v>
      </c>
      <c r="K10">
        <v>0.15</v>
      </c>
      <c r="M10" t="s">
        <v>119</v>
      </c>
    </row>
    <row r="11" spans="2:13" x14ac:dyDescent="0.25">
      <c r="B11">
        <v>30</v>
      </c>
      <c r="C11">
        <v>22</v>
      </c>
      <c r="D11">
        <v>19.98</v>
      </c>
      <c r="E11">
        <v>9.83</v>
      </c>
      <c r="G11">
        <v>18.559999999999999</v>
      </c>
      <c r="H11">
        <v>8.19</v>
      </c>
      <c r="J11">
        <v>1.02</v>
      </c>
      <c r="L11" t="s">
        <v>78</v>
      </c>
      <c r="M11" t="s">
        <v>76</v>
      </c>
    </row>
    <row r="12" spans="2:13" x14ac:dyDescent="0.25">
      <c r="B12">
        <v>15</v>
      </c>
      <c r="C12">
        <v>28</v>
      </c>
      <c r="J12">
        <v>1.07</v>
      </c>
      <c r="K12">
        <v>0.37</v>
      </c>
      <c r="L12" t="s">
        <v>140</v>
      </c>
      <c r="M12" t="s">
        <v>170</v>
      </c>
    </row>
    <row r="13" spans="2:13" x14ac:dyDescent="0.25">
      <c r="C13">
        <v>30</v>
      </c>
      <c r="F13" s="8"/>
      <c r="J13">
        <v>0.99</v>
      </c>
      <c r="L13" t="s">
        <v>144</v>
      </c>
      <c r="M13" t="s">
        <v>169</v>
      </c>
    </row>
    <row r="14" spans="2:13" x14ac:dyDescent="0.25">
      <c r="B14">
        <v>62</v>
      </c>
      <c r="C14">
        <v>33</v>
      </c>
      <c r="F14" s="8"/>
      <c r="J14">
        <v>1.04</v>
      </c>
      <c r="K14">
        <v>0.12</v>
      </c>
      <c r="M14" t="s">
        <v>148</v>
      </c>
    </row>
    <row r="15" spans="2:13" x14ac:dyDescent="0.25">
      <c r="B15">
        <v>18</v>
      </c>
      <c r="C15">
        <v>35</v>
      </c>
      <c r="F15" s="8"/>
      <c r="J15">
        <v>0.94</v>
      </c>
      <c r="K15">
        <v>0.13</v>
      </c>
      <c r="M15" t="s">
        <v>157</v>
      </c>
    </row>
    <row r="16" spans="2:13" x14ac:dyDescent="0.25">
      <c r="B16">
        <v>20</v>
      </c>
      <c r="C16">
        <v>38</v>
      </c>
      <c r="F16" s="8"/>
      <c r="J16">
        <v>0.96</v>
      </c>
      <c r="K16">
        <v>0.16</v>
      </c>
      <c r="M16" t="s">
        <v>146</v>
      </c>
    </row>
    <row r="17" spans="1:13" x14ac:dyDescent="0.25">
      <c r="B17">
        <v>19</v>
      </c>
      <c r="C17">
        <v>42</v>
      </c>
      <c r="F17" s="8"/>
      <c r="J17">
        <v>1.1499999999999999</v>
      </c>
      <c r="M17" t="s">
        <v>64</v>
      </c>
    </row>
    <row r="18" spans="1:13" x14ac:dyDescent="0.25">
      <c r="B18">
        <v>8</v>
      </c>
      <c r="C18">
        <v>57</v>
      </c>
      <c r="D18">
        <v>10.8</v>
      </c>
      <c r="F18" t="s">
        <v>63</v>
      </c>
      <c r="J18">
        <v>1.01</v>
      </c>
      <c r="L18" t="s">
        <v>60</v>
      </c>
      <c r="M18" t="s">
        <v>59</v>
      </c>
    </row>
    <row r="19" spans="1:13" x14ac:dyDescent="0.25">
      <c r="B19">
        <v>19</v>
      </c>
      <c r="C19">
        <v>67</v>
      </c>
      <c r="D19">
        <f>10.2+2</f>
        <v>12.2</v>
      </c>
      <c r="E19">
        <v>4.2</v>
      </c>
      <c r="G19">
        <f>10.8+2</f>
        <v>12.8</v>
      </c>
      <c r="H19">
        <v>4.7</v>
      </c>
      <c r="J19">
        <v>0.83</v>
      </c>
      <c r="K19">
        <v>0.49</v>
      </c>
      <c r="M19" t="s">
        <v>135</v>
      </c>
    </row>
    <row r="20" spans="1:13" x14ac:dyDescent="0.25">
      <c r="B20">
        <v>16</v>
      </c>
      <c r="C20">
        <v>68</v>
      </c>
      <c r="D20">
        <v>8.9</v>
      </c>
      <c r="E20">
        <v>5.7</v>
      </c>
      <c r="F20" s="8"/>
      <c r="G20">
        <v>11.6</v>
      </c>
      <c r="H20">
        <v>5.3</v>
      </c>
      <c r="J20">
        <v>0.76</v>
      </c>
      <c r="K20">
        <v>0.41</v>
      </c>
      <c r="M20" t="s">
        <v>126</v>
      </c>
    </row>
    <row r="21" spans="1:13" x14ac:dyDescent="0.25">
      <c r="B21">
        <v>17</v>
      </c>
      <c r="C21">
        <v>68</v>
      </c>
      <c r="D21">
        <v>16.54</v>
      </c>
      <c r="E21">
        <v>9.58</v>
      </c>
      <c r="F21" s="8" t="s">
        <v>132</v>
      </c>
      <c r="G21">
        <v>15.04</v>
      </c>
      <c r="H21">
        <v>7.39</v>
      </c>
      <c r="I21" t="s">
        <v>133</v>
      </c>
      <c r="J21">
        <v>1.1000000000000001</v>
      </c>
      <c r="M21" t="s">
        <v>129</v>
      </c>
    </row>
    <row r="22" spans="1:13" x14ac:dyDescent="0.25">
      <c r="B22">
        <v>11</v>
      </c>
      <c r="C22">
        <v>72</v>
      </c>
      <c r="D22">
        <v>13.3</v>
      </c>
      <c r="E22">
        <v>7.1</v>
      </c>
      <c r="F22" s="8" t="s">
        <v>121</v>
      </c>
      <c r="G22">
        <v>14.3</v>
      </c>
      <c r="H22">
        <v>8</v>
      </c>
      <c r="I22" t="s">
        <v>122</v>
      </c>
      <c r="J22">
        <v>1.01</v>
      </c>
      <c r="K22">
        <v>0.1</v>
      </c>
      <c r="L22" t="s">
        <v>123</v>
      </c>
      <c r="M22" t="s">
        <v>57</v>
      </c>
    </row>
    <row r="23" spans="1:13" x14ac:dyDescent="0.25">
      <c r="B23">
        <v>13</v>
      </c>
      <c r="C23">
        <v>83</v>
      </c>
      <c r="D23">
        <f>11.7+2</f>
        <v>13.7</v>
      </c>
      <c r="E23">
        <v>5.5</v>
      </c>
      <c r="G23">
        <f>9.6+2</f>
        <v>11.6</v>
      </c>
      <c r="H23">
        <v>3.7</v>
      </c>
      <c r="J23">
        <v>0.93</v>
      </c>
      <c r="K23">
        <v>0.54</v>
      </c>
      <c r="M23" t="s">
        <v>135</v>
      </c>
    </row>
    <row r="27" spans="1:13" x14ac:dyDescent="0.25">
      <c r="A27" t="s">
        <v>164</v>
      </c>
    </row>
    <row r="28" spans="1:13" x14ac:dyDescent="0.25">
      <c r="A28" t="s">
        <v>58</v>
      </c>
    </row>
    <row r="29" spans="1:13" x14ac:dyDescent="0.25">
      <c r="A29" t="s">
        <v>165</v>
      </c>
    </row>
    <row r="30" spans="1:13" x14ac:dyDescent="0.25">
      <c r="A30" t="s">
        <v>166</v>
      </c>
    </row>
    <row r="31" spans="1:13" x14ac:dyDescent="0.25">
      <c r="A31" t="s">
        <v>27</v>
      </c>
    </row>
    <row r="32" spans="1:13" x14ac:dyDescent="0.25">
      <c r="A32" t="s">
        <v>124</v>
      </c>
    </row>
    <row r="33" spans="1:1" x14ac:dyDescent="0.25">
      <c r="A33" t="s">
        <v>167</v>
      </c>
    </row>
    <row r="34" spans="1:1" x14ac:dyDescent="0.25">
      <c r="A34" t="s">
        <v>127</v>
      </c>
    </row>
    <row r="35" spans="1:1" x14ac:dyDescent="0.25">
      <c r="A35" t="s">
        <v>134</v>
      </c>
    </row>
    <row r="36" spans="1:1" x14ac:dyDescent="0.25">
      <c r="A36" t="s">
        <v>139</v>
      </c>
    </row>
    <row r="37" spans="1:1" x14ac:dyDescent="0.25">
      <c r="A37" t="s">
        <v>145</v>
      </c>
    </row>
    <row r="38" spans="1:1" x14ac:dyDescent="0.25">
      <c r="A38" t="s">
        <v>147</v>
      </c>
    </row>
    <row r="39" spans="1:1" x14ac:dyDescent="0.25">
      <c r="A39" t="s">
        <v>168</v>
      </c>
    </row>
    <row r="40" spans="1:1" x14ac:dyDescent="0.25">
      <c r="A40" t="s">
        <v>156</v>
      </c>
    </row>
    <row r="41" spans="1:1" x14ac:dyDescent="0.25">
      <c r="A41" t="s">
        <v>163</v>
      </c>
    </row>
    <row r="42" spans="1:1" x14ac:dyDescent="0.25">
      <c r="A42" t="s">
        <v>52</v>
      </c>
    </row>
    <row r="43" spans="1:1" x14ac:dyDescent="0.25">
      <c r="A4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TPM Femmes</vt:lpstr>
      <vt:lpstr>TPM Hommes</vt:lpstr>
      <vt:lpstr>s-z Femmes</vt:lpstr>
      <vt:lpstr>s-z Hommes</vt:lpstr>
    </vt:vector>
  </TitlesOfParts>
  <Company>INSA de Toulouse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Sicard</dc:creator>
  <cp:lastModifiedBy>Etienne</cp:lastModifiedBy>
  <dcterms:created xsi:type="dcterms:W3CDTF">2016-11-08T07:28:41Z</dcterms:created>
  <dcterms:modified xsi:type="dcterms:W3CDTF">2023-03-08T06:42:34Z</dcterms:modified>
</cp:coreProperties>
</file>