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FR Exp Data" sheetId="1" r:id="rId1"/>
    <sheet name="FR T Profiles" sheetId="3" r:id="rId2"/>
    <sheet name="FR Inlet Flows" sheetId="4" r:id="rId3"/>
    <sheet name="JSR Exp Data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4" l="1"/>
  <c r="F24" i="4"/>
  <c r="C24" i="4"/>
  <c r="G24" i="4" s="1"/>
  <c r="B24" i="4"/>
  <c r="K23" i="4"/>
  <c r="G23" i="4"/>
  <c r="N23" i="4" s="1"/>
  <c r="T23" i="4" s="1"/>
  <c r="F23" i="4"/>
  <c r="C23" i="4"/>
  <c r="B23" i="4"/>
  <c r="T22" i="4"/>
  <c r="S22" i="4"/>
  <c r="P22" i="4"/>
  <c r="Q22" i="4" s="1"/>
  <c r="O22" i="4"/>
  <c r="U22" i="4" s="1"/>
  <c r="N22" i="4"/>
  <c r="M22" i="4"/>
  <c r="L22" i="4"/>
  <c r="K22" i="4"/>
  <c r="G22" i="4"/>
  <c r="F22" i="4"/>
  <c r="C22" i="4"/>
  <c r="B22" i="4"/>
  <c r="K21" i="4"/>
  <c r="F21" i="4"/>
  <c r="G21" i="4" s="1"/>
  <c r="C21" i="4"/>
  <c r="B21" i="4"/>
  <c r="K20" i="4"/>
  <c r="F20" i="4"/>
  <c r="C20" i="4"/>
  <c r="G20" i="4" s="1"/>
  <c r="B20" i="4"/>
  <c r="K19" i="4"/>
  <c r="F19" i="4"/>
  <c r="C19" i="4"/>
  <c r="G19" i="4" s="1"/>
  <c r="B19" i="4"/>
  <c r="K18" i="4"/>
  <c r="F18" i="4"/>
  <c r="C18" i="4"/>
  <c r="G18" i="4" s="1"/>
  <c r="B18" i="4"/>
  <c r="K17" i="4"/>
  <c r="F17" i="4"/>
  <c r="C17" i="4"/>
  <c r="G17" i="4" s="1"/>
  <c r="B17" i="4"/>
  <c r="K16" i="4"/>
  <c r="G16" i="4"/>
  <c r="O16" i="4" s="1"/>
  <c r="U16" i="4" s="1"/>
  <c r="F16" i="4"/>
  <c r="C16" i="4"/>
  <c r="B16" i="4"/>
  <c r="K15" i="4"/>
  <c r="F15" i="4"/>
  <c r="G15" i="4" s="1"/>
  <c r="C15" i="4"/>
  <c r="B15" i="4"/>
  <c r="K14" i="4"/>
  <c r="F14" i="4"/>
  <c r="C14" i="4"/>
  <c r="G14" i="4" s="1"/>
  <c r="B14" i="4"/>
  <c r="K13" i="4"/>
  <c r="F13" i="4"/>
  <c r="C13" i="4"/>
  <c r="G13" i="4" s="1"/>
  <c r="B13" i="4"/>
  <c r="K12" i="4"/>
  <c r="F12" i="4"/>
  <c r="C12" i="4"/>
  <c r="G12" i="4" s="1"/>
  <c r="B12" i="4"/>
  <c r="K11" i="4"/>
  <c r="F11" i="4"/>
  <c r="C11" i="4"/>
  <c r="G11" i="4" s="1"/>
  <c r="B11" i="4"/>
  <c r="K10" i="4"/>
  <c r="F10" i="4"/>
  <c r="C10" i="4"/>
  <c r="G10" i="4" s="1"/>
  <c r="B10" i="4"/>
  <c r="K9" i="4"/>
  <c r="F9" i="4"/>
  <c r="C9" i="4"/>
  <c r="G9" i="4" s="1"/>
  <c r="B9" i="4"/>
  <c r="K8" i="4"/>
  <c r="F8" i="4"/>
  <c r="C8" i="4"/>
  <c r="G8" i="4" s="1"/>
  <c r="B8" i="4"/>
  <c r="K7" i="4"/>
  <c r="F7" i="4"/>
  <c r="C7" i="4"/>
  <c r="G7" i="4" s="1"/>
  <c r="B7" i="4"/>
  <c r="K6" i="4"/>
  <c r="F6" i="4"/>
  <c r="C6" i="4"/>
  <c r="G6" i="4" s="1"/>
  <c r="B6" i="4"/>
  <c r="K5" i="4"/>
  <c r="F5" i="4"/>
  <c r="C5" i="4"/>
  <c r="G5" i="4" s="1"/>
  <c r="B5" i="4"/>
  <c r="K4" i="4"/>
  <c r="F4" i="4"/>
  <c r="C4" i="4"/>
  <c r="B4" i="4"/>
  <c r="G4" i="4" s="1"/>
  <c r="O4" i="4" l="1"/>
  <c r="U4" i="4" s="1"/>
  <c r="N4" i="4"/>
  <c r="T4" i="4" s="1"/>
  <c r="M4" i="4"/>
  <c r="S4" i="4" s="1"/>
  <c r="L4" i="4"/>
  <c r="P4" i="4" s="1"/>
  <c r="Q4" i="4" s="1"/>
  <c r="O15" i="4"/>
  <c r="U15" i="4" s="1"/>
  <c r="N15" i="4"/>
  <c r="T15" i="4" s="1"/>
  <c r="L15" i="4"/>
  <c r="P15" i="4" s="1"/>
  <c r="Q15" i="4" s="1"/>
  <c r="M15" i="4"/>
  <c r="S15" i="4" s="1"/>
  <c r="L19" i="4"/>
  <c r="P19" i="4" s="1"/>
  <c r="Q19" i="4" s="1"/>
  <c r="N19" i="4"/>
  <c r="T19" i="4" s="1"/>
  <c r="O19" i="4"/>
  <c r="U19" i="4" s="1"/>
  <c r="M19" i="4"/>
  <c r="S19" i="4" s="1"/>
  <c r="L11" i="4"/>
  <c r="P11" i="4" s="1"/>
  <c r="Q11" i="4" s="1"/>
  <c r="N11" i="4"/>
  <c r="T11" i="4" s="1"/>
  <c r="M11" i="4"/>
  <c r="S11" i="4" s="1"/>
  <c r="O11" i="4"/>
  <c r="U11" i="4" s="1"/>
  <c r="M6" i="4"/>
  <c r="S6" i="4" s="1"/>
  <c r="N6" i="4"/>
  <c r="T6" i="4" s="1"/>
  <c r="L6" i="4"/>
  <c r="P6" i="4" s="1"/>
  <c r="Q6" i="4" s="1"/>
  <c r="O6" i="4"/>
  <c r="U6" i="4" s="1"/>
  <c r="L8" i="4"/>
  <c r="P8" i="4" s="1"/>
  <c r="Q8" i="4" s="1"/>
  <c r="O8" i="4"/>
  <c r="U8" i="4" s="1"/>
  <c r="M8" i="4"/>
  <c r="S8" i="4" s="1"/>
  <c r="N8" i="4"/>
  <c r="T8" i="4" s="1"/>
  <c r="O9" i="4"/>
  <c r="U9" i="4" s="1"/>
  <c r="M9" i="4"/>
  <c r="S9" i="4" s="1"/>
  <c r="L9" i="4"/>
  <c r="P9" i="4" s="1"/>
  <c r="Q9" i="4" s="1"/>
  <c r="N9" i="4"/>
  <c r="T9" i="4" s="1"/>
  <c r="O21" i="4"/>
  <c r="U21" i="4" s="1"/>
  <c r="N21" i="4"/>
  <c r="T21" i="4" s="1"/>
  <c r="M21" i="4"/>
  <c r="S21" i="4" s="1"/>
  <c r="L21" i="4"/>
  <c r="P21" i="4" s="1"/>
  <c r="Q21" i="4" s="1"/>
  <c r="M12" i="4"/>
  <c r="S12" i="4" s="1"/>
  <c r="L12" i="4"/>
  <c r="P12" i="4" s="1"/>
  <c r="Q12" i="4" s="1"/>
  <c r="N12" i="4"/>
  <c r="T12" i="4" s="1"/>
  <c r="O12" i="4"/>
  <c r="U12" i="4" s="1"/>
  <c r="R22" i="4"/>
  <c r="V22" i="4" s="1"/>
  <c r="W22" i="4" s="1"/>
  <c r="O7" i="4"/>
  <c r="U7" i="4" s="1"/>
  <c r="N7" i="4"/>
  <c r="T7" i="4" s="1"/>
  <c r="M7" i="4"/>
  <c r="S7" i="4" s="1"/>
  <c r="L7" i="4"/>
  <c r="P7" i="4" s="1"/>
  <c r="Q7" i="4" s="1"/>
  <c r="M13" i="4"/>
  <c r="S13" i="4" s="1"/>
  <c r="O13" i="4"/>
  <c r="U13" i="4" s="1"/>
  <c r="N13" i="4"/>
  <c r="T13" i="4" s="1"/>
  <c r="L13" i="4"/>
  <c r="P13" i="4" s="1"/>
  <c r="Q13" i="4" s="1"/>
  <c r="O17" i="4"/>
  <c r="U17" i="4" s="1"/>
  <c r="L17" i="4"/>
  <c r="P17" i="4" s="1"/>
  <c r="Q17" i="4" s="1"/>
  <c r="M17" i="4"/>
  <c r="S17" i="4" s="1"/>
  <c r="N17" i="4"/>
  <c r="T17" i="4" s="1"/>
  <c r="O10" i="4"/>
  <c r="U10" i="4" s="1"/>
  <c r="N10" i="4"/>
  <c r="T10" i="4" s="1"/>
  <c r="M10" i="4"/>
  <c r="S10" i="4" s="1"/>
  <c r="L10" i="4"/>
  <c r="P10" i="4" s="1"/>
  <c r="Q10" i="4" s="1"/>
  <c r="O18" i="4"/>
  <c r="U18" i="4" s="1"/>
  <c r="N18" i="4"/>
  <c r="T18" i="4" s="1"/>
  <c r="M18" i="4"/>
  <c r="S18" i="4" s="1"/>
  <c r="L18" i="4"/>
  <c r="P18" i="4" s="1"/>
  <c r="Q18" i="4" s="1"/>
  <c r="O14" i="4"/>
  <c r="U14" i="4" s="1"/>
  <c r="L14" i="4"/>
  <c r="P14" i="4" s="1"/>
  <c r="Q14" i="4" s="1"/>
  <c r="N14" i="4"/>
  <c r="T14" i="4" s="1"/>
  <c r="M14" i="4"/>
  <c r="S14" i="4" s="1"/>
  <c r="L5" i="4"/>
  <c r="P5" i="4" s="1"/>
  <c r="Q5" i="4" s="1"/>
  <c r="O5" i="4"/>
  <c r="U5" i="4" s="1"/>
  <c r="N5" i="4"/>
  <c r="T5" i="4" s="1"/>
  <c r="M5" i="4"/>
  <c r="S5" i="4" s="1"/>
  <c r="L20" i="4"/>
  <c r="P20" i="4" s="1"/>
  <c r="Q20" i="4" s="1"/>
  <c r="N20" i="4"/>
  <c r="T20" i="4" s="1"/>
  <c r="O20" i="4"/>
  <c r="U20" i="4" s="1"/>
  <c r="M20" i="4"/>
  <c r="S20" i="4" s="1"/>
  <c r="O24" i="4"/>
  <c r="U24" i="4" s="1"/>
  <c r="N24" i="4"/>
  <c r="T24" i="4" s="1"/>
  <c r="M24" i="4"/>
  <c r="S24" i="4" s="1"/>
  <c r="L24" i="4"/>
  <c r="P24" i="4" s="1"/>
  <c r="Q24" i="4" s="1"/>
  <c r="M23" i="4"/>
  <c r="S23" i="4" s="1"/>
  <c r="L23" i="4"/>
  <c r="P23" i="4" s="1"/>
  <c r="Q23" i="4" s="1"/>
  <c r="O23" i="4"/>
  <c r="U23" i="4" s="1"/>
  <c r="L16" i="4"/>
  <c r="P16" i="4" s="1"/>
  <c r="Q16" i="4" s="1"/>
  <c r="M16" i="4"/>
  <c r="S16" i="4" s="1"/>
  <c r="N16" i="4"/>
  <c r="T16" i="4" s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10" i="1"/>
  <c r="R9" i="4" l="1"/>
  <c r="R24" i="4"/>
  <c r="V24" i="4" s="1"/>
  <c r="W24" i="4" s="1"/>
  <c r="R16" i="4"/>
  <c r="V16" i="4" s="1"/>
  <c r="W16" i="4" s="1"/>
  <c r="R7" i="4"/>
  <c r="R12" i="4"/>
  <c r="V12" i="4" s="1"/>
  <c r="W12" i="4" s="1"/>
  <c r="V9" i="4"/>
  <c r="W9" i="4" s="1"/>
  <c r="R11" i="4"/>
  <c r="V11" i="4" s="1"/>
  <c r="W11" i="4" s="1"/>
  <c r="V14" i="4"/>
  <c r="W14" i="4" s="1"/>
  <c r="R18" i="4"/>
  <c r="R23" i="4"/>
  <c r="V18" i="4"/>
  <c r="W18" i="4" s="1"/>
  <c r="R19" i="4"/>
  <c r="V19" i="4" s="1"/>
  <c r="W19" i="4" s="1"/>
  <c r="R8" i="4"/>
  <c r="V8" i="4" s="1"/>
  <c r="W8" i="4" s="1"/>
  <c r="R10" i="4"/>
  <c r="R20" i="4"/>
  <c r="V20" i="4" s="1"/>
  <c r="W20" i="4" s="1"/>
  <c r="R15" i="4"/>
  <c r="V7" i="4"/>
  <c r="W7" i="4" s="1"/>
  <c r="V23" i="4"/>
  <c r="W23" i="4" s="1"/>
  <c r="V10" i="4"/>
  <c r="W10" i="4" s="1"/>
  <c r="V15" i="4"/>
  <c r="W15" i="4" s="1"/>
  <c r="R6" i="4"/>
  <c r="V6" i="4" s="1"/>
  <c r="W6" i="4" s="1"/>
  <c r="R4" i="4"/>
  <c r="V4" i="4" s="1"/>
  <c r="W4" i="4" s="1"/>
  <c r="R21" i="4"/>
  <c r="V21" i="4" s="1"/>
  <c r="W21" i="4" s="1"/>
  <c r="R14" i="4"/>
  <c r="R17" i="4"/>
  <c r="R13" i="4"/>
  <c r="V13" i="4" s="1"/>
  <c r="W13" i="4" s="1"/>
  <c r="R5" i="4"/>
  <c r="V5" i="4" s="1"/>
  <c r="W5" i="4" s="1"/>
  <c r="V17" i="4"/>
  <c r="W17" i="4" s="1"/>
</calcChain>
</file>

<file path=xl/sharedStrings.xml><?xml version="1.0" encoding="utf-8"?>
<sst xmlns="http://schemas.openxmlformats.org/spreadsheetml/2006/main" count="124" uniqueCount="74">
  <si>
    <t>T(°C)</t>
  </si>
  <si>
    <t>T (K)</t>
  </si>
  <si>
    <t>x NH3 in = 1000 ppm</t>
  </si>
  <si>
    <t>Oxydation of NH3 + CH4</t>
  </si>
  <si>
    <t>residence time is about 25 ms</t>
  </si>
  <si>
    <t>x CH4 in = 1000 ppm</t>
  </si>
  <si>
    <t>P = 950 Torr</t>
  </si>
  <si>
    <t>NH3 (ppm)</t>
  </si>
  <si>
    <t>NO (ppm)</t>
  </si>
  <si>
    <t>NO2 (ppm)</t>
  </si>
  <si>
    <t>N2 (ppm)</t>
  </si>
  <si>
    <t>balance N</t>
  </si>
  <si>
    <t>balance C</t>
  </si>
  <si>
    <t>balance H</t>
  </si>
  <si>
    <t>balance O</t>
  </si>
  <si>
    <t>CO (ppm)</t>
  </si>
  <si>
    <t>CH4 (ppm)</t>
  </si>
  <si>
    <t>CO2 (ppm)</t>
  </si>
  <si>
    <t>C2H4 (ppm)</t>
  </si>
  <si>
    <t>C2H2 (ppm)</t>
  </si>
  <si>
    <t>C2H6 (ppm)</t>
  </si>
  <si>
    <t>C3H6 (ppm)</t>
  </si>
  <si>
    <t>HCN (ppm)</t>
  </si>
  <si>
    <t>H2O (ppm)</t>
  </si>
  <si>
    <t>O2 (ppm)</t>
  </si>
  <si>
    <t>nmL/min</t>
  </si>
  <si>
    <t>nL/min</t>
  </si>
  <si>
    <t>T(K)</t>
  </si>
  <si>
    <t>P (Bar)</t>
  </si>
  <si>
    <t>Tau (s)</t>
  </si>
  <si>
    <t>V (cm3)</t>
  </si>
  <si>
    <t>Q (m3/s)</t>
  </si>
  <si>
    <t>F (mol/s)</t>
  </si>
  <si>
    <t>x NH3</t>
  </si>
  <si>
    <t>xCH4</t>
  </si>
  <si>
    <t>x O2</t>
  </si>
  <si>
    <t>x HE</t>
  </si>
  <si>
    <t>F NH3</t>
  </si>
  <si>
    <t>F CH4</t>
  </si>
  <si>
    <t>F O2</t>
  </si>
  <si>
    <t>F HE</t>
  </si>
  <si>
    <t>Q NH3</t>
  </si>
  <si>
    <t>Q He+NH3</t>
  </si>
  <si>
    <t>Q He-NH3</t>
  </si>
  <si>
    <t>Q CH4</t>
  </si>
  <si>
    <t>Q O2</t>
  </si>
  <si>
    <t>Q He tot</t>
  </si>
  <si>
    <t>Q He add</t>
  </si>
  <si>
    <t>Q tot</t>
  </si>
  <si>
    <t>CH4, CO, CO2, C2 species, C3H6 and HCN were quantified by gas chromatography</t>
  </si>
  <si>
    <t>NO and NO2 were quantified using the NOX analyzer</t>
  </si>
  <si>
    <t>NH3, N2, O2 and H2O were quantified using mass spectrometry</t>
  </si>
  <si>
    <t>Distance / cm</t>
  </si>
  <si>
    <t>Temperature / C</t>
  </si>
  <si>
    <t>Inlet flow rate calculation for the FR</t>
  </si>
  <si>
    <t>Oxidation of methane doped with NH3</t>
  </si>
  <si>
    <t>Operating conditions</t>
  </si>
  <si>
    <t>Equivalence ratio</t>
  </si>
  <si>
    <r>
      <t xml:space="preserve">x </t>
    </r>
    <r>
      <rPr>
        <vertAlign val="subscript"/>
        <sz val="11"/>
        <color theme="1"/>
        <rFont val="Calibri"/>
        <family val="2"/>
      </rPr>
      <t>ch4</t>
    </r>
  </si>
  <si>
    <r>
      <t xml:space="preserve">x </t>
    </r>
    <r>
      <rPr>
        <vertAlign val="subscript"/>
        <sz val="11"/>
        <color theme="1"/>
        <rFont val="Calibri"/>
        <family val="2"/>
      </rPr>
      <t>NH3</t>
    </r>
  </si>
  <si>
    <t>Temperature (K)</t>
  </si>
  <si>
    <t>500 - 1200</t>
  </si>
  <si>
    <t>P (Torr)</t>
  </si>
  <si>
    <t>t (s)</t>
  </si>
  <si>
    <t>CH4</t>
  </si>
  <si>
    <t>CO</t>
  </si>
  <si>
    <t>CO2</t>
  </si>
  <si>
    <t>C2H4</t>
  </si>
  <si>
    <t>C2H6</t>
  </si>
  <si>
    <t>Phi=0.5</t>
  </si>
  <si>
    <t>Phi=1</t>
  </si>
  <si>
    <t>Phi=2</t>
  </si>
  <si>
    <t>0.5 ; 1 ; 2</t>
  </si>
  <si>
    <t>! Temperatures are in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</si>
</sst>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3" borderId="0" xfId="0" applyFont="1" applyFill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7" fillId="0" borderId="0" xfId="0" applyFont="1" applyBorder="1" applyAlignment="1"/>
    <xf numFmtId="0" fontId="0" fillId="0" borderId="0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4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6" borderId="0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0" fontId="0" fillId="8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5" fillId="4" borderId="0" xfId="0" applyNumberFormat="1" applyFont="1" applyFill="1" applyBorder="1" applyAlignment="1">
      <alignment horizontal="center"/>
    </xf>
    <xf numFmtId="0" fontId="5" fillId="5" borderId="0" xfId="0" applyNumberFormat="1" applyFont="1" applyFill="1" applyBorder="1" applyAlignment="1">
      <alignment horizontal="center" vertical="center"/>
    </xf>
    <xf numFmtId="0" fontId="5" fillId="6" borderId="0" xfId="0" applyNumberFormat="1" applyFont="1" applyFill="1" applyBorder="1" applyAlignment="1">
      <alignment horizontal="center" vertical="center"/>
    </xf>
    <xf numFmtId="0" fontId="5" fillId="7" borderId="0" xfId="0" applyNumberFormat="1" applyFont="1" applyFill="1" applyBorder="1" applyAlignment="1">
      <alignment horizontal="center" vertical="center"/>
    </xf>
    <xf numFmtId="0" fontId="5" fillId="8" borderId="0" xfId="0" applyNumberFormat="1" applyFont="1" applyFill="1" applyBorder="1" applyAlignment="1">
      <alignment horizontal="center" vertical="center"/>
    </xf>
    <xf numFmtId="165" fontId="5" fillId="9" borderId="0" xfId="0" applyNumberFormat="1" applyFont="1" applyFill="1" applyBorder="1" applyAlignment="1">
      <alignment horizontal="center" vertical="center"/>
    </xf>
    <xf numFmtId="0" fontId="5" fillId="5" borderId="0" xfId="0" applyNumberFormat="1" applyFont="1" applyFill="1" applyBorder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0" fillId="5" borderId="0" xfId="0" applyNumberFormat="1" applyFill="1" applyBorder="1" applyAlignment="1">
      <alignment horizontal="center"/>
    </xf>
    <xf numFmtId="0" fontId="0" fillId="6" borderId="0" xfId="0" applyNumberFormat="1" applyFill="1" applyBorder="1" applyAlignment="1">
      <alignment horizontal="center"/>
    </xf>
    <xf numFmtId="11" fontId="0" fillId="8" borderId="0" xfId="0" applyNumberFormat="1" applyFill="1" applyBorder="1" applyAlignment="1">
      <alignment horizontal="center"/>
    </xf>
    <xf numFmtId="0" fontId="0" fillId="8" borderId="0" xfId="0" applyNumberFormat="1" applyFill="1" applyBorder="1" applyAlignment="1">
      <alignment horizontal="center"/>
    </xf>
    <xf numFmtId="165" fontId="0" fillId="9" borderId="0" xfId="0" applyNumberFormat="1" applyFill="1" applyBorder="1" applyAlignment="1">
      <alignment horizontal="center"/>
    </xf>
    <xf numFmtId="0" fontId="0" fillId="7" borderId="0" xfId="0" applyNumberFormat="1" applyFill="1" applyBorder="1" applyAlignment="1">
      <alignment horizontal="center"/>
    </xf>
    <xf numFmtId="11" fontId="0" fillId="5" borderId="0" xfId="0" applyNumberFormat="1" applyFill="1" applyBorder="1" applyAlignment="1">
      <alignment horizontal="center"/>
    </xf>
    <xf numFmtId="11" fontId="0" fillId="6" borderId="0" xfId="0" applyNumberFormat="1" applyFill="1" applyBorder="1" applyAlignment="1">
      <alignment horizontal="center"/>
    </xf>
    <xf numFmtId="11" fontId="0" fillId="7" borderId="0" xfId="0" applyNumberForma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6" fillId="5" borderId="0" xfId="0" applyNumberFormat="1" applyFont="1" applyFill="1" applyBorder="1" applyAlignment="1">
      <alignment horizontal="center"/>
    </xf>
    <xf numFmtId="0" fontId="6" fillId="6" borderId="0" xfId="0" applyNumberFormat="1" applyFont="1" applyFill="1" applyBorder="1" applyAlignment="1">
      <alignment horizontal="center"/>
    </xf>
    <xf numFmtId="0" fontId="6" fillId="7" borderId="0" xfId="0" applyNumberFormat="1" applyFont="1" applyFill="1" applyBorder="1" applyAlignment="1">
      <alignment horizontal="center"/>
    </xf>
    <xf numFmtId="0" fontId="3" fillId="8" borderId="0" xfId="0" applyNumberFormat="1" applyFont="1" applyFill="1" applyBorder="1" applyAlignment="1">
      <alignment horizontal="center"/>
    </xf>
    <xf numFmtId="165" fontId="3" fillId="9" borderId="0" xfId="0" applyNumberFormat="1" applyFont="1" applyFill="1" applyBorder="1" applyAlignment="1">
      <alignment horizontal="center"/>
    </xf>
    <xf numFmtId="0" fontId="3" fillId="5" borderId="0" xfId="0" applyNumberFormat="1" applyFont="1" applyFill="1" applyBorder="1" applyAlignment="1">
      <alignment horizontal="center"/>
    </xf>
    <xf numFmtId="0" fontId="3" fillId="6" borderId="0" xfId="0" applyNumberFormat="1" applyFont="1" applyFill="1" applyBorder="1" applyAlignment="1">
      <alignment horizontal="center"/>
    </xf>
    <xf numFmtId="11" fontId="3" fillId="6" borderId="0" xfId="0" applyNumberFormat="1" applyFont="1" applyFill="1" applyBorder="1" applyAlignment="1">
      <alignment horizontal="center"/>
    </xf>
    <xf numFmtId="0" fontId="3" fillId="7" borderId="0" xfId="0" applyNumberFormat="1" applyFont="1" applyFill="1" applyBorder="1" applyAlignment="1">
      <alignment horizontal="center"/>
    </xf>
    <xf numFmtId="11" fontId="3" fillId="8" borderId="0" xfId="0" applyNumberFormat="1" applyFont="1" applyFill="1" applyBorder="1" applyAlignment="1">
      <alignment horizontal="center"/>
    </xf>
    <xf numFmtId="11" fontId="5" fillId="4" borderId="0" xfId="0" applyNumberFormat="1" applyFont="1" applyFill="1" applyBorder="1" applyAlignment="1">
      <alignment horizontal="center"/>
    </xf>
    <xf numFmtId="0" fontId="0" fillId="7" borderId="0" xfId="0" applyFill="1" applyBorder="1" applyAlignment="1"/>
    <xf numFmtId="11" fontId="0" fillId="4" borderId="0" xfId="0" applyNumberFormat="1" applyFill="1" applyBorder="1" applyAlignment="1">
      <alignment horizontal="center"/>
    </xf>
    <xf numFmtId="0" fontId="0" fillId="4" borderId="0" xfId="0" applyNumberFormat="1" applyFill="1" applyBorder="1" applyAlignment="1">
      <alignment horizontal="center"/>
    </xf>
    <xf numFmtId="11" fontId="0" fillId="5" borderId="0" xfId="0" applyNumberFormat="1" applyFill="1" applyBorder="1" applyAlignment="1">
      <alignment vertical="center"/>
    </xf>
    <xf numFmtId="0" fontId="0" fillId="5" borderId="0" xfId="0" applyNumberFormat="1" applyFill="1" applyBorder="1" applyAlignment="1">
      <alignment vertical="center"/>
    </xf>
    <xf numFmtId="0" fontId="0" fillId="6" borderId="0" xfId="0" applyNumberFormat="1" applyFill="1" applyBorder="1" applyAlignment="1">
      <alignment vertical="center"/>
    </xf>
    <xf numFmtId="11" fontId="0" fillId="6" borderId="0" xfId="0" applyNumberFormat="1" applyFill="1" applyBorder="1" applyAlignment="1">
      <alignment vertical="center"/>
    </xf>
    <xf numFmtId="0" fontId="0" fillId="7" borderId="0" xfId="0" applyNumberFormat="1" applyFill="1" applyBorder="1" applyAlignment="1">
      <alignment vertical="center"/>
    </xf>
    <xf numFmtId="11" fontId="0" fillId="7" borderId="0" xfId="0" applyNumberFormat="1" applyFill="1" applyBorder="1" applyAlignment="1">
      <alignment vertical="center"/>
    </xf>
    <xf numFmtId="0" fontId="0" fillId="8" borderId="0" xfId="0" applyNumberFormat="1" applyFill="1" applyBorder="1" applyAlignment="1">
      <alignment vertical="center"/>
    </xf>
    <xf numFmtId="11" fontId="0" fillId="8" borderId="0" xfId="0" applyNumberFormat="1" applyFill="1" applyBorder="1" applyAlignment="1">
      <alignment vertical="center"/>
    </xf>
    <xf numFmtId="165" fontId="0" fillId="9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7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'FR Exp Data'!$C$9</c:f>
              <c:strCache>
                <c:ptCount val="1"/>
                <c:pt idx="0">
                  <c:v>NH3 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Data'!$C$10:$C$25</c:f>
              <c:numCache>
                <c:formatCode>0</c:formatCode>
                <c:ptCount val="16"/>
                <c:pt idx="0">
                  <c:v>1000</c:v>
                </c:pt>
                <c:pt idx="1">
                  <c:v>1000</c:v>
                </c:pt>
                <c:pt idx="2">
                  <c:v>979.4909959414673</c:v>
                </c:pt>
                <c:pt idx="3">
                  <c:v>959.08323886499556</c:v>
                </c:pt>
                <c:pt idx="4">
                  <c:v>931.66174854403391</c:v>
                </c:pt>
                <c:pt idx="5">
                  <c:v>905.90780467120692</c:v>
                </c:pt>
                <c:pt idx="6">
                  <c:v>813.63199750776676</c:v>
                </c:pt>
                <c:pt idx="7">
                  <c:v>18.890783063197173</c:v>
                </c:pt>
                <c:pt idx="8">
                  <c:v>14.313034899921178</c:v>
                </c:pt>
                <c:pt idx="9">
                  <c:v>11.647729731132841</c:v>
                </c:pt>
                <c:pt idx="10">
                  <c:v>8.8093527981376116</c:v>
                </c:pt>
                <c:pt idx="11">
                  <c:v>10.142005382531879</c:v>
                </c:pt>
                <c:pt idx="12">
                  <c:v>8.2295623880442186</c:v>
                </c:pt>
                <c:pt idx="13">
                  <c:v>10.721795792625269</c:v>
                </c:pt>
                <c:pt idx="14">
                  <c:v>3.0720238146746364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EA-4123-A116-57829D2CA446}"/>
            </c:ext>
          </c:extLst>
        </c:ser>
        <c:ser>
          <c:idx val="1"/>
          <c:order val="1"/>
          <c:tx>
            <c:strRef>
              <c:f>'FR Exp Data'!$D$9</c:f>
              <c:strCache>
                <c:ptCount val="1"/>
                <c:pt idx="0">
                  <c:v>NO 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Data'!$D$10:$D$25</c:f>
              <c:numCache>
                <c:formatCode>0</c:formatCode>
                <c:ptCount val="16"/>
                <c:pt idx="0">
                  <c:v>0.622</c:v>
                </c:pt>
                <c:pt idx="1">
                  <c:v>0.67700000000000005</c:v>
                </c:pt>
                <c:pt idx="2">
                  <c:v>2.1219999999999999</c:v>
                </c:pt>
                <c:pt idx="3">
                  <c:v>4.04</c:v>
                </c:pt>
                <c:pt idx="4">
                  <c:v>6.83</c:v>
                </c:pt>
                <c:pt idx="5">
                  <c:v>10.050000000000001</c:v>
                </c:pt>
                <c:pt idx="6">
                  <c:v>14.4</c:v>
                </c:pt>
                <c:pt idx="7">
                  <c:v>214</c:v>
                </c:pt>
                <c:pt idx="8">
                  <c:v>224</c:v>
                </c:pt>
                <c:pt idx="9">
                  <c:v>236</c:v>
                </c:pt>
                <c:pt idx="10">
                  <c:v>237</c:v>
                </c:pt>
                <c:pt idx="11">
                  <c:v>234</c:v>
                </c:pt>
                <c:pt idx="12">
                  <c:v>237</c:v>
                </c:pt>
                <c:pt idx="13">
                  <c:v>238</c:v>
                </c:pt>
                <c:pt idx="14">
                  <c:v>238</c:v>
                </c:pt>
                <c:pt idx="15">
                  <c:v>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EA-4123-A116-57829D2CA446}"/>
            </c:ext>
          </c:extLst>
        </c:ser>
        <c:ser>
          <c:idx val="2"/>
          <c:order val="2"/>
          <c:tx>
            <c:strRef>
              <c:f>'FR Exp Data'!$E$9</c:f>
              <c:strCache>
                <c:ptCount val="1"/>
                <c:pt idx="0">
                  <c:v>NO2 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Data'!$E$10:$E$25</c:f>
              <c:numCache>
                <c:formatCode>0</c:formatCode>
                <c:ptCount val="16"/>
                <c:pt idx="0">
                  <c:v>-0.54800000000000004</c:v>
                </c:pt>
                <c:pt idx="1">
                  <c:v>-0.53500000000000003</c:v>
                </c:pt>
                <c:pt idx="2">
                  <c:v>-0.33100000000000002</c:v>
                </c:pt>
                <c:pt idx="3">
                  <c:v>7.0000000000000007E-2</c:v>
                </c:pt>
                <c:pt idx="4">
                  <c:v>1.3</c:v>
                </c:pt>
                <c:pt idx="5">
                  <c:v>6.81</c:v>
                </c:pt>
                <c:pt idx="6">
                  <c:v>55.5</c:v>
                </c:pt>
                <c:pt idx="7">
                  <c:v>21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EA-4123-A116-57829D2CA446}"/>
            </c:ext>
          </c:extLst>
        </c:ser>
        <c:ser>
          <c:idx val="3"/>
          <c:order val="3"/>
          <c:tx>
            <c:strRef>
              <c:f>'FR Exp Data'!$F$9</c:f>
              <c:strCache>
                <c:ptCount val="1"/>
                <c:pt idx="0">
                  <c:v>N2 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6.4517433046993418</c:v>
                </c:pt>
                <c:pt idx="5">
                  <c:v>30.455241574999032</c:v>
                </c:pt>
                <c:pt idx="6">
                  <c:v>103.533641699382</c:v>
                </c:pt>
                <c:pt idx="7">
                  <c:v>298.79193065650878</c:v>
                </c:pt>
                <c:pt idx="8">
                  <c:v>389.71897228592525</c:v>
                </c:pt>
                <c:pt idx="9">
                  <c:v>379.99261476270078</c:v>
                </c:pt>
                <c:pt idx="10">
                  <c:v>388.5521047926303</c:v>
                </c:pt>
                <c:pt idx="11">
                  <c:v>393.41897617289226</c:v>
                </c:pt>
                <c:pt idx="12">
                  <c:v>385.93034555136626</c:v>
                </c:pt>
                <c:pt idx="13">
                  <c:v>380</c:v>
                </c:pt>
                <c:pt idx="14">
                  <c:v>380.93792513701555</c:v>
                </c:pt>
                <c:pt idx="15">
                  <c:v>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EA-4123-A116-57829D2CA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782639"/>
        <c:axId val="909780975"/>
      </c:scatterChart>
      <c:valAx>
        <c:axId val="909782639"/>
        <c:scaling>
          <c:orientation val="minMax"/>
          <c:max val="2000"/>
          <c:min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0975"/>
        <c:crosses val="autoZero"/>
        <c:crossBetween val="midCat"/>
      </c:valAx>
      <c:valAx>
        <c:axId val="9097809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2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'FR Exp Data'!$G$9</c:f>
              <c:strCache>
                <c:ptCount val="1"/>
                <c:pt idx="0">
                  <c:v>CO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Data'!$G$10:$G$25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13.736263736263735</c:v>
                </c:pt>
                <c:pt idx="6">
                  <c:v>129.1208791208791</c:v>
                </c:pt>
                <c:pt idx="7">
                  <c:v>494.50549450549448</c:v>
                </c:pt>
                <c:pt idx="8">
                  <c:v>241.75824175824172</c:v>
                </c:pt>
                <c:pt idx="9">
                  <c:v>181.31868131868131</c:v>
                </c:pt>
                <c:pt idx="10">
                  <c:v>128.2051282051282</c:v>
                </c:pt>
                <c:pt idx="11">
                  <c:v>79.670329670329664</c:v>
                </c:pt>
                <c:pt idx="12">
                  <c:v>43.956043956043949</c:v>
                </c:pt>
                <c:pt idx="13">
                  <c:v>23.809523809523807</c:v>
                </c:pt>
                <c:pt idx="14">
                  <c:v>20.14652014652015</c:v>
                </c:pt>
                <c:pt idx="15">
                  <c:v>23.809523809523807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5C-4E97-9C60-5F4EA32E76A8}"/>
            </c:ext>
          </c:extLst>
        </c:ser>
        <c:ser>
          <c:idx val="1"/>
          <c:order val="1"/>
          <c:tx>
            <c:strRef>
              <c:f>'FR Exp Data'!$H$9</c:f>
              <c:strCache>
                <c:ptCount val="1"/>
                <c:pt idx="0">
                  <c:v>CH4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Data'!$H$10:$H$25</c:f>
              <c:numCache>
                <c:formatCode>0</c:formatCode>
                <c:ptCount val="16"/>
                <c:pt idx="0">
                  <c:v>1000</c:v>
                </c:pt>
                <c:pt idx="1">
                  <c:v>987.17948717948707</c:v>
                </c:pt>
                <c:pt idx="2">
                  <c:v>978.02197802197804</c:v>
                </c:pt>
                <c:pt idx="3">
                  <c:v>968.8644688644689</c:v>
                </c:pt>
                <c:pt idx="4">
                  <c:v>965.20146520146523</c:v>
                </c:pt>
                <c:pt idx="5">
                  <c:v>925.82417582417577</c:v>
                </c:pt>
                <c:pt idx="6">
                  <c:v>549.45054945054937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5C-4E97-9C60-5F4EA32E76A8}"/>
            </c:ext>
          </c:extLst>
        </c:ser>
        <c:ser>
          <c:idx val="2"/>
          <c:order val="2"/>
          <c:tx>
            <c:strRef>
              <c:f>'FR Exp Data'!$I$9</c:f>
              <c:strCache>
                <c:ptCount val="1"/>
                <c:pt idx="0">
                  <c:v>CO2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Data'!$I$10:$I$25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12.820512820512819</c:v>
                </c:pt>
                <c:pt idx="7">
                  <c:v>456.04395604395603</c:v>
                </c:pt>
                <c:pt idx="8">
                  <c:v>694.13919413919416</c:v>
                </c:pt>
                <c:pt idx="9">
                  <c:v>781.1355311355311</c:v>
                </c:pt>
                <c:pt idx="10">
                  <c:v>843.40659340659329</c:v>
                </c:pt>
                <c:pt idx="11">
                  <c:v>903.84615384615381</c:v>
                </c:pt>
                <c:pt idx="12">
                  <c:v>956.04395604395609</c:v>
                </c:pt>
                <c:pt idx="13">
                  <c:v>982.6007326007325</c:v>
                </c:pt>
                <c:pt idx="14">
                  <c:v>987.17948717948707</c:v>
                </c:pt>
                <c:pt idx="15">
                  <c:v>991.75824175824164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5C-4E97-9C60-5F4EA32E7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782639"/>
        <c:axId val="909780975"/>
      </c:scatterChart>
      <c:valAx>
        <c:axId val="909782639"/>
        <c:scaling>
          <c:orientation val="minMax"/>
          <c:max val="2000"/>
          <c:min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0975"/>
        <c:crosses val="autoZero"/>
        <c:crossBetween val="midCat"/>
      </c:valAx>
      <c:valAx>
        <c:axId val="9097809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2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'FR Exp Data'!$J$9</c:f>
              <c:strCache>
                <c:ptCount val="1"/>
                <c:pt idx="0">
                  <c:v>C2H4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Data'!$J$10:$J$25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1.3736263736263734</c:v>
                </c:pt>
                <c:pt idx="5">
                  <c:v>7.3260073260073257</c:v>
                </c:pt>
                <c:pt idx="6">
                  <c:v>37.087912087912088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2F-4DDD-B9A5-166235523B9B}"/>
            </c:ext>
          </c:extLst>
        </c:ser>
        <c:ser>
          <c:idx val="1"/>
          <c:order val="1"/>
          <c:tx>
            <c:strRef>
              <c:f>'FR Exp Data'!$K$9</c:f>
              <c:strCache>
                <c:ptCount val="1"/>
                <c:pt idx="0">
                  <c:v>C2H2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Data'!$K$10:$K$25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9.1575091575091587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2F-4DDD-B9A5-166235523B9B}"/>
            </c:ext>
          </c:extLst>
        </c:ser>
        <c:ser>
          <c:idx val="2"/>
          <c:order val="2"/>
          <c:tx>
            <c:strRef>
              <c:f>'FR Exp Data'!$L$9</c:f>
              <c:strCache>
                <c:ptCount val="1"/>
                <c:pt idx="0">
                  <c:v>C2H6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Data'!$L$10:$L$25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2.2893772893772897</c:v>
                </c:pt>
                <c:pt idx="3">
                  <c:v>4.5787545787545794</c:v>
                </c:pt>
                <c:pt idx="4">
                  <c:v>7.3260073260073257</c:v>
                </c:pt>
                <c:pt idx="5">
                  <c:v>16.483516483516485</c:v>
                </c:pt>
                <c:pt idx="6">
                  <c:v>22.435897435897434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2F-4DDD-B9A5-166235523B9B}"/>
            </c:ext>
          </c:extLst>
        </c:ser>
        <c:ser>
          <c:idx val="3"/>
          <c:order val="3"/>
          <c:tx>
            <c:strRef>
              <c:f>'FR Exp Data'!$M$9</c:f>
              <c:strCache>
                <c:ptCount val="1"/>
                <c:pt idx="0">
                  <c:v>C3H6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10.683760683760683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2F-4DDD-B9A5-166235523B9B}"/>
            </c:ext>
          </c:extLst>
        </c:ser>
        <c:ser>
          <c:idx val="4"/>
          <c:order val="4"/>
          <c:tx>
            <c:strRef>
              <c:f>'FR Exp Data'!$N$9</c:f>
              <c:strCache>
                <c:ptCount val="1"/>
                <c:pt idx="0">
                  <c:v>HCN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Data'!$N$10:$N$25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29.304029304029303</c:v>
                </c:pt>
                <c:pt idx="8">
                  <c:v>15.567765567765566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2F-4DDD-B9A5-166235523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782639"/>
        <c:axId val="909780975"/>
      </c:scatterChart>
      <c:valAx>
        <c:axId val="909782639"/>
        <c:scaling>
          <c:orientation val="minMax"/>
          <c:max val="2000"/>
          <c:min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0975"/>
        <c:crosses val="autoZero"/>
        <c:crossBetween val="midCat"/>
      </c:valAx>
      <c:valAx>
        <c:axId val="9097809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2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'FR Exp Data'!$O$9</c:f>
              <c:strCache>
                <c:ptCount val="1"/>
                <c:pt idx="0">
                  <c:v>H2O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Data'!$O$10:$O$25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326.35829662261403</c:v>
                </c:pt>
                <c:pt idx="7">
                  <c:v>3679.8825256975033</c:v>
                </c:pt>
                <c:pt idx="8">
                  <c:v>3628.48751835536</c:v>
                </c:pt>
                <c:pt idx="9">
                  <c:v>3577.0925110132166</c:v>
                </c:pt>
                <c:pt idx="10">
                  <c:v>3448.6049926578562</c:v>
                </c:pt>
                <c:pt idx="11">
                  <c:v>3474.3024963289276</c:v>
                </c:pt>
                <c:pt idx="12">
                  <c:v>3474.3024963289276</c:v>
                </c:pt>
                <c:pt idx="13">
                  <c:v>3448.6049926578562</c:v>
                </c:pt>
                <c:pt idx="14">
                  <c:v>3448.6049926578562</c:v>
                </c:pt>
                <c:pt idx="15">
                  <c:v>3500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2-48BD-90A0-FA3D86F65599}"/>
            </c:ext>
          </c:extLst>
        </c:ser>
        <c:ser>
          <c:idx val="1"/>
          <c:order val="1"/>
          <c:tx>
            <c:strRef>
              <c:f>'FR Exp Data'!$P$9</c:f>
              <c:strCache>
                <c:ptCount val="1"/>
                <c:pt idx="0">
                  <c:v>O2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Data'!$P$10:$P$25</c:f>
              <c:numCache>
                <c:formatCode>0</c:formatCode>
                <c:ptCount val="16"/>
                <c:pt idx="0">
                  <c:v>3250</c:v>
                </c:pt>
                <c:pt idx="1">
                  <c:v>3250</c:v>
                </c:pt>
                <c:pt idx="2">
                  <c:v>3250</c:v>
                </c:pt>
                <c:pt idx="3">
                  <c:v>3167.3728813559319</c:v>
                </c:pt>
                <c:pt idx="4">
                  <c:v>3084.7457627118647</c:v>
                </c:pt>
                <c:pt idx="5">
                  <c:v>3002.1186440677961</c:v>
                </c:pt>
                <c:pt idx="6">
                  <c:v>2754.2372881355932</c:v>
                </c:pt>
                <c:pt idx="7">
                  <c:v>627.96610169491521</c:v>
                </c:pt>
                <c:pt idx="8">
                  <c:v>564.61864406779659</c:v>
                </c:pt>
                <c:pt idx="9">
                  <c:v>526.0593220338983</c:v>
                </c:pt>
                <c:pt idx="10">
                  <c:v>501.27118644067792</c:v>
                </c:pt>
                <c:pt idx="11">
                  <c:v>476.4830508474576</c:v>
                </c:pt>
                <c:pt idx="12">
                  <c:v>457.20338983050846</c:v>
                </c:pt>
                <c:pt idx="13">
                  <c:v>443.43220338983053</c:v>
                </c:pt>
                <c:pt idx="14">
                  <c:v>440.67796610169484</c:v>
                </c:pt>
                <c:pt idx="15">
                  <c:v>462.71186440677957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A2-48BD-90A0-FA3D86F65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782639"/>
        <c:axId val="909780975"/>
      </c:scatterChart>
      <c:valAx>
        <c:axId val="909782639"/>
        <c:scaling>
          <c:orientation val="minMax"/>
          <c:max val="2000"/>
          <c:min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0975"/>
        <c:crosses val="autoZero"/>
        <c:crossBetween val="midCat"/>
      </c:valAx>
      <c:valAx>
        <c:axId val="9097809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2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'FR Exp Data'!$C$9</c:f>
              <c:strCache>
                <c:ptCount val="1"/>
                <c:pt idx="0">
                  <c:v>NH3 (ppm)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Data'!$C$10:$C$25</c:f>
              <c:numCache>
                <c:formatCode>0</c:formatCode>
                <c:ptCount val="16"/>
                <c:pt idx="0">
                  <c:v>1000</c:v>
                </c:pt>
                <c:pt idx="1">
                  <c:v>1000</c:v>
                </c:pt>
                <c:pt idx="2">
                  <c:v>979.4909959414673</c:v>
                </c:pt>
                <c:pt idx="3">
                  <c:v>959.08323886499556</c:v>
                </c:pt>
                <c:pt idx="4">
                  <c:v>931.66174854403391</c:v>
                </c:pt>
                <c:pt idx="5">
                  <c:v>905.90780467120692</c:v>
                </c:pt>
                <c:pt idx="6">
                  <c:v>813.63199750776676</c:v>
                </c:pt>
                <c:pt idx="7">
                  <c:v>18.890783063197173</c:v>
                </c:pt>
                <c:pt idx="8">
                  <c:v>14.313034899921178</c:v>
                </c:pt>
                <c:pt idx="9">
                  <c:v>11.647729731132841</c:v>
                </c:pt>
                <c:pt idx="10">
                  <c:v>8.8093527981376116</c:v>
                </c:pt>
                <c:pt idx="11">
                  <c:v>10.142005382531879</c:v>
                </c:pt>
                <c:pt idx="12">
                  <c:v>8.2295623880442186</c:v>
                </c:pt>
                <c:pt idx="13">
                  <c:v>10.721795792625269</c:v>
                </c:pt>
                <c:pt idx="14">
                  <c:v>3.0720238146746364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AB-492A-AAC4-36DED0F67AEA}"/>
            </c:ext>
          </c:extLst>
        </c:ser>
        <c:ser>
          <c:idx val="3"/>
          <c:order val="1"/>
          <c:tx>
            <c:strRef>
              <c:f>'FR Exp Data'!$H$9</c:f>
              <c:strCache>
                <c:ptCount val="1"/>
                <c:pt idx="0">
                  <c:v>CH4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'FR Exp Data'!$B$10:$B$25</c:f>
              <c:numCache>
                <c:formatCode>General</c:formatCode>
                <c:ptCount val="16"/>
                <c:pt idx="0">
                  <c:v>1223.1500000000001</c:v>
                </c:pt>
                <c:pt idx="1">
                  <c:v>1273.1500000000001</c:v>
                </c:pt>
                <c:pt idx="2">
                  <c:v>1323.15</c:v>
                </c:pt>
                <c:pt idx="3">
                  <c:v>1373.15</c:v>
                </c:pt>
                <c:pt idx="4">
                  <c:v>1423.15</c:v>
                </c:pt>
                <c:pt idx="5">
                  <c:v>1473.15</c:v>
                </c:pt>
                <c:pt idx="6">
                  <c:v>1523.15</c:v>
                </c:pt>
                <c:pt idx="7">
                  <c:v>1573.15</c:v>
                </c:pt>
                <c:pt idx="8">
                  <c:v>1623.15</c:v>
                </c:pt>
                <c:pt idx="9">
                  <c:v>1673.15</c:v>
                </c:pt>
                <c:pt idx="10">
                  <c:v>1723.15</c:v>
                </c:pt>
                <c:pt idx="11">
                  <c:v>1773.15</c:v>
                </c:pt>
                <c:pt idx="12">
                  <c:v>1823.15</c:v>
                </c:pt>
                <c:pt idx="13">
                  <c:v>1873.15</c:v>
                </c:pt>
                <c:pt idx="14">
                  <c:v>1923.15</c:v>
                </c:pt>
                <c:pt idx="15">
                  <c:v>1973.15</c:v>
                </c:pt>
              </c:numCache>
            </c:numRef>
          </c:xVal>
          <c:yVal>
            <c:numRef>
              <c:f>'FR Exp Data'!$H$10:$H$25</c:f>
              <c:numCache>
                <c:formatCode>0</c:formatCode>
                <c:ptCount val="16"/>
                <c:pt idx="0">
                  <c:v>1000</c:v>
                </c:pt>
                <c:pt idx="1">
                  <c:v>987.17948717948707</c:v>
                </c:pt>
                <c:pt idx="2">
                  <c:v>978.02197802197804</c:v>
                </c:pt>
                <c:pt idx="3">
                  <c:v>968.8644688644689</c:v>
                </c:pt>
                <c:pt idx="4">
                  <c:v>965.20146520146523</c:v>
                </c:pt>
                <c:pt idx="5">
                  <c:v>925.82417582417577</c:v>
                </c:pt>
                <c:pt idx="6">
                  <c:v>549.45054945054937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AB-492A-AAC4-36DED0F67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782639"/>
        <c:axId val="909780975"/>
      </c:scatterChart>
      <c:valAx>
        <c:axId val="909782639"/>
        <c:scaling>
          <c:orientation val="minMax"/>
          <c:max val="2000"/>
          <c:min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(K)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0975"/>
        <c:crosses val="autoZero"/>
        <c:crossBetween val="midCat"/>
      </c:valAx>
      <c:valAx>
        <c:axId val="9097809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9782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30</xdr:row>
      <xdr:rowOff>0</xdr:rowOff>
    </xdr:from>
    <xdr:to>
      <xdr:col>5</xdr:col>
      <xdr:colOff>828675</xdr:colOff>
      <xdr:row>44</xdr:row>
      <xdr:rowOff>76200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45</xdr:row>
      <xdr:rowOff>28575</xdr:rowOff>
    </xdr:from>
    <xdr:to>
      <xdr:col>5</xdr:col>
      <xdr:colOff>828675</xdr:colOff>
      <xdr:row>59</xdr:row>
      <xdr:rowOff>104775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542925</xdr:colOff>
      <xdr:row>30</xdr:row>
      <xdr:rowOff>0</xdr:rowOff>
    </xdr:from>
    <xdr:to>
      <xdr:col>16</xdr:col>
      <xdr:colOff>781050</xdr:colOff>
      <xdr:row>44</xdr:row>
      <xdr:rowOff>76200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30</xdr:row>
      <xdr:rowOff>0</xdr:rowOff>
    </xdr:from>
    <xdr:to>
      <xdr:col>22</xdr:col>
      <xdr:colOff>0</xdr:colOff>
      <xdr:row>44</xdr:row>
      <xdr:rowOff>76200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114300</xdr:colOff>
      <xdr:row>30</xdr:row>
      <xdr:rowOff>9525</xdr:rowOff>
    </xdr:from>
    <xdr:to>
      <xdr:col>11</xdr:col>
      <xdr:colOff>352425</xdr:colOff>
      <xdr:row>44</xdr:row>
      <xdr:rowOff>85725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A63" sqref="A63:XFD87"/>
    </sheetView>
  </sheetViews>
  <sheetFormatPr baseColWidth="10" defaultColWidth="9.140625" defaultRowHeight="15" x14ac:dyDescent="0.25"/>
  <cols>
    <col min="3" max="17" width="13" customWidth="1"/>
    <col min="18" max="22" width="13.7109375" customWidth="1"/>
  </cols>
  <sheetData>
    <row r="1" spans="1:21" ht="15.75" x14ac:dyDescent="0.25">
      <c r="A1" s="2" t="s">
        <v>3</v>
      </c>
    </row>
    <row r="2" spans="1:21" x14ac:dyDescent="0.25">
      <c r="A2" s="1"/>
    </row>
    <row r="3" spans="1:21" x14ac:dyDescent="0.25">
      <c r="A3" s="3" t="s">
        <v>6</v>
      </c>
    </row>
    <row r="4" spans="1:21" x14ac:dyDescent="0.25">
      <c r="A4" s="3" t="s">
        <v>2</v>
      </c>
    </row>
    <row r="5" spans="1:21" x14ac:dyDescent="0.25">
      <c r="A5" t="s">
        <v>5</v>
      </c>
    </row>
    <row r="6" spans="1:21" x14ac:dyDescent="0.25">
      <c r="A6" s="3" t="s">
        <v>4</v>
      </c>
    </row>
    <row r="8" spans="1:21" x14ac:dyDescent="0.25">
      <c r="G8" s="1"/>
      <c r="H8" s="1"/>
      <c r="I8" s="1"/>
      <c r="J8" s="1"/>
      <c r="K8" s="1"/>
      <c r="L8" s="1"/>
      <c r="M8" s="1"/>
      <c r="N8" s="1"/>
    </row>
    <row r="9" spans="1:21" x14ac:dyDescent="0.25">
      <c r="A9" s="4" t="s">
        <v>0</v>
      </c>
      <c r="B9" s="4" t="s">
        <v>1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15</v>
      </c>
      <c r="H9" s="4" t="s">
        <v>16</v>
      </c>
      <c r="I9" s="4" t="s">
        <v>17</v>
      </c>
      <c r="J9" s="4" t="s">
        <v>18</v>
      </c>
      <c r="K9" s="4" t="s">
        <v>19</v>
      </c>
      <c r="L9" s="4" t="s">
        <v>20</v>
      </c>
      <c r="M9" s="4" t="s">
        <v>21</v>
      </c>
      <c r="N9" s="4" t="s">
        <v>22</v>
      </c>
      <c r="O9" s="4" t="s">
        <v>23</v>
      </c>
      <c r="P9" s="4" t="s">
        <v>24</v>
      </c>
      <c r="R9" s="7" t="s">
        <v>11</v>
      </c>
      <c r="S9" s="7" t="s">
        <v>12</v>
      </c>
      <c r="T9" s="7" t="s">
        <v>13</v>
      </c>
      <c r="U9" s="7" t="s">
        <v>14</v>
      </c>
    </row>
    <row r="10" spans="1:21" x14ac:dyDescent="0.25">
      <c r="A10" s="1">
        <v>950</v>
      </c>
      <c r="B10" s="1">
        <v>1223.1500000000001</v>
      </c>
      <c r="C10" s="5">
        <v>1000</v>
      </c>
      <c r="D10" s="5">
        <v>0.622</v>
      </c>
      <c r="E10" s="5">
        <v>-0.54800000000000004</v>
      </c>
      <c r="F10" s="5">
        <v>0</v>
      </c>
      <c r="G10" s="5">
        <v>0</v>
      </c>
      <c r="H10" s="5">
        <v>1000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3250</v>
      </c>
      <c r="R10" s="6">
        <f t="shared" ref="R10:R25" si="0">(C10+D10+E10+2*F10)/1000</f>
        <v>1.0000739999999999</v>
      </c>
      <c r="S10" s="6">
        <f t="shared" ref="S10:S25" si="1">(G10+H10+I10+J10*2+K10*2+L10*2+M10*3+N10)/1000</f>
        <v>1</v>
      </c>
      <c r="T10" s="6">
        <f t="shared" ref="T10:T25" si="2">(C10*3+H10*4+J10*4+K10*2+L10*6+M10*6+N10+O10*2)/(3000+4000)</f>
        <v>1</v>
      </c>
      <c r="U10" s="6">
        <f t="shared" ref="U10:U25" si="3">(D10+2*E10+G10+I10*2+O10+2*P10)/(2*3250)</f>
        <v>0.99992707692307692</v>
      </c>
    </row>
    <row r="11" spans="1:21" x14ac:dyDescent="0.25">
      <c r="A11" s="1">
        <v>1000</v>
      </c>
      <c r="B11" s="1">
        <v>1273.1500000000001</v>
      </c>
      <c r="C11" s="5">
        <v>1000</v>
      </c>
      <c r="D11" s="5">
        <v>0.67700000000000005</v>
      </c>
      <c r="E11" s="5">
        <v>-0.53500000000000003</v>
      </c>
      <c r="F11" s="5">
        <v>0</v>
      </c>
      <c r="G11" s="5">
        <v>0</v>
      </c>
      <c r="H11" s="5">
        <v>987.17948717948707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3250</v>
      </c>
      <c r="R11" s="6">
        <f t="shared" si="0"/>
        <v>1.0001420000000001</v>
      </c>
      <c r="S11" s="6">
        <f t="shared" si="1"/>
        <v>0.98717948717948711</v>
      </c>
      <c r="T11" s="6">
        <f t="shared" si="2"/>
        <v>0.99267399267399259</v>
      </c>
      <c r="U11" s="6">
        <f t="shared" si="3"/>
        <v>0.99993953846153849</v>
      </c>
    </row>
    <row r="12" spans="1:21" x14ac:dyDescent="0.25">
      <c r="A12" s="1">
        <v>1050</v>
      </c>
      <c r="B12" s="1">
        <v>1323.15</v>
      </c>
      <c r="C12" s="5">
        <v>979.4909959414673</v>
      </c>
      <c r="D12" s="5">
        <v>2.1219999999999999</v>
      </c>
      <c r="E12" s="5">
        <v>-0.33100000000000002</v>
      </c>
      <c r="F12" s="5">
        <v>0</v>
      </c>
      <c r="G12" s="5">
        <v>0</v>
      </c>
      <c r="H12" s="5">
        <v>978.02197802197804</v>
      </c>
      <c r="I12" s="5">
        <v>0</v>
      </c>
      <c r="J12" s="5">
        <v>0</v>
      </c>
      <c r="K12" s="5">
        <v>0</v>
      </c>
      <c r="L12" s="5">
        <v>2.2893772893772897</v>
      </c>
      <c r="M12" s="5">
        <v>0</v>
      </c>
      <c r="N12" s="5">
        <v>0</v>
      </c>
      <c r="O12" s="5">
        <v>0</v>
      </c>
      <c r="P12" s="5">
        <v>3250</v>
      </c>
      <c r="R12" s="6">
        <f t="shared" si="0"/>
        <v>0.98128199594146726</v>
      </c>
      <c r="S12" s="6">
        <f t="shared" si="1"/>
        <v>0.98260073260073266</v>
      </c>
      <c r="T12" s="6">
        <f t="shared" si="2"/>
        <v>0.98061388052122545</v>
      </c>
      <c r="U12" s="6">
        <f t="shared" si="3"/>
        <v>1.0002246153846155</v>
      </c>
    </row>
    <row r="13" spans="1:21" x14ac:dyDescent="0.25">
      <c r="A13" s="1">
        <v>1100</v>
      </c>
      <c r="B13" s="1">
        <v>1373.15</v>
      </c>
      <c r="C13" s="5">
        <v>959.08323886499556</v>
      </c>
      <c r="D13" s="5">
        <v>4.04</v>
      </c>
      <c r="E13" s="5">
        <v>7.0000000000000007E-2</v>
      </c>
      <c r="F13" s="5">
        <v>0</v>
      </c>
      <c r="G13" s="5">
        <v>0</v>
      </c>
      <c r="H13" s="5">
        <v>968.8644688644689</v>
      </c>
      <c r="I13" s="5">
        <v>0</v>
      </c>
      <c r="J13" s="5">
        <v>0</v>
      </c>
      <c r="K13" s="5">
        <v>0</v>
      </c>
      <c r="L13" s="5">
        <v>4.5787545787545794</v>
      </c>
      <c r="M13" s="5">
        <v>0</v>
      </c>
      <c r="N13" s="5">
        <v>0</v>
      </c>
      <c r="O13" s="5">
        <v>0</v>
      </c>
      <c r="P13" s="5">
        <v>3167.3728813559319</v>
      </c>
      <c r="R13" s="6">
        <f t="shared" si="0"/>
        <v>0.96319323886499553</v>
      </c>
      <c r="S13" s="6">
        <f t="shared" si="1"/>
        <v>0.97802197802197799</v>
      </c>
      <c r="T13" s="6">
        <f t="shared" si="2"/>
        <v>0.96859715993219864</v>
      </c>
      <c r="U13" s="6">
        <f t="shared" si="3"/>
        <v>0.9752193481095176</v>
      </c>
    </row>
    <row r="14" spans="1:21" x14ac:dyDescent="0.25">
      <c r="A14" s="1">
        <v>1150</v>
      </c>
      <c r="B14" s="1">
        <v>1423.15</v>
      </c>
      <c r="C14" s="5">
        <v>931.66174854403391</v>
      </c>
      <c r="D14" s="5">
        <v>6.83</v>
      </c>
      <c r="E14" s="5">
        <v>1.3</v>
      </c>
      <c r="F14" s="5">
        <v>6.4517433046993418</v>
      </c>
      <c r="G14" s="5">
        <v>0</v>
      </c>
      <c r="H14" s="5">
        <v>965.20146520146523</v>
      </c>
      <c r="I14" s="5">
        <v>0</v>
      </c>
      <c r="J14" s="5">
        <v>1.3736263736263734</v>
      </c>
      <c r="K14" s="5">
        <v>0</v>
      </c>
      <c r="L14" s="5">
        <v>7.3260073260073257</v>
      </c>
      <c r="M14" s="5">
        <v>0</v>
      </c>
      <c r="N14" s="5">
        <v>0</v>
      </c>
      <c r="O14" s="5">
        <v>0</v>
      </c>
      <c r="P14" s="5">
        <v>3084.7457627118647</v>
      </c>
      <c r="R14" s="6">
        <f t="shared" si="0"/>
        <v>0.95269523515343257</v>
      </c>
      <c r="S14" s="6">
        <f t="shared" si="1"/>
        <v>0.98260073260073266</v>
      </c>
      <c r="T14" s="6">
        <f t="shared" si="2"/>
        <v>0.95789166512693025</v>
      </c>
      <c r="U14" s="6">
        <f t="shared" si="3"/>
        <v>0.95060331160365075</v>
      </c>
    </row>
    <row r="15" spans="1:21" x14ac:dyDescent="0.25">
      <c r="A15" s="1">
        <v>1200</v>
      </c>
      <c r="B15" s="1">
        <v>1473.15</v>
      </c>
      <c r="C15" s="5">
        <v>905.90780467120692</v>
      </c>
      <c r="D15" s="5">
        <v>10.050000000000001</v>
      </c>
      <c r="E15" s="5">
        <v>6.81</v>
      </c>
      <c r="F15" s="5">
        <v>30.455241574999032</v>
      </c>
      <c r="G15" s="5">
        <v>13.736263736263735</v>
      </c>
      <c r="H15" s="5">
        <v>925.82417582417577</v>
      </c>
      <c r="I15" s="5">
        <v>0</v>
      </c>
      <c r="J15" s="5">
        <v>7.3260073260073257</v>
      </c>
      <c r="K15" s="5">
        <v>0</v>
      </c>
      <c r="L15" s="5">
        <v>16.483516483516485</v>
      </c>
      <c r="M15" s="5">
        <v>0</v>
      </c>
      <c r="N15" s="5">
        <v>0</v>
      </c>
      <c r="O15" s="5">
        <v>0</v>
      </c>
      <c r="P15" s="5">
        <v>3002.1186440677961</v>
      </c>
      <c r="R15" s="6">
        <f t="shared" si="0"/>
        <v>0.98367828782120492</v>
      </c>
      <c r="S15" s="6">
        <f t="shared" si="1"/>
        <v>0.98717948717948711</v>
      </c>
      <c r="T15" s="6">
        <f t="shared" si="2"/>
        <v>0.93560360650220731</v>
      </c>
      <c r="U15" s="6">
        <f t="shared" si="3"/>
        <v>0.92948362336490098</v>
      </c>
    </row>
    <row r="16" spans="1:21" x14ac:dyDescent="0.25">
      <c r="A16" s="1">
        <v>1250</v>
      </c>
      <c r="B16" s="1">
        <v>1523.15</v>
      </c>
      <c r="C16" s="5">
        <v>813.63199750776676</v>
      </c>
      <c r="D16" s="5">
        <v>14.4</v>
      </c>
      <c r="E16" s="5">
        <v>55.5</v>
      </c>
      <c r="F16" s="5">
        <v>103.533641699382</v>
      </c>
      <c r="G16" s="5">
        <v>129.1208791208791</v>
      </c>
      <c r="H16" s="5">
        <v>549.45054945054937</v>
      </c>
      <c r="I16" s="5">
        <v>12.820512820512819</v>
      </c>
      <c r="J16" s="5">
        <v>37.087912087912088</v>
      </c>
      <c r="K16" s="5">
        <v>9.1575091575091587</v>
      </c>
      <c r="L16" s="5">
        <v>22.435897435897434</v>
      </c>
      <c r="M16" s="5">
        <v>0</v>
      </c>
      <c r="N16" s="5">
        <v>0</v>
      </c>
      <c r="O16" s="5">
        <v>326.35829662261403</v>
      </c>
      <c r="P16" s="5">
        <v>2754.2372881355932</v>
      </c>
      <c r="R16" s="6">
        <f t="shared" si="0"/>
        <v>1.0905992809065308</v>
      </c>
      <c r="S16" s="6">
        <f t="shared" si="1"/>
        <v>0.8287545787545787</v>
      </c>
      <c r="T16" s="6">
        <f t="shared" si="2"/>
        <v>0.79895669069325403</v>
      </c>
      <c r="U16" s="6">
        <f t="shared" si="3"/>
        <v>0.94076842733164701</v>
      </c>
    </row>
    <row r="17" spans="1:21" x14ac:dyDescent="0.25">
      <c r="A17" s="1">
        <v>1300</v>
      </c>
      <c r="B17" s="1">
        <v>1573.15</v>
      </c>
      <c r="C17" s="5">
        <v>18.890783063197173</v>
      </c>
      <c r="D17" s="5">
        <v>214</v>
      </c>
      <c r="E17" s="5">
        <v>21</v>
      </c>
      <c r="F17" s="5">
        <v>298.79193065650878</v>
      </c>
      <c r="G17" s="5">
        <v>494.50549450549448</v>
      </c>
      <c r="H17" s="5">
        <v>0</v>
      </c>
      <c r="I17" s="5">
        <v>456.04395604395603</v>
      </c>
      <c r="J17" s="5">
        <v>0</v>
      </c>
      <c r="K17" s="5">
        <v>0</v>
      </c>
      <c r="L17" s="5">
        <v>0</v>
      </c>
      <c r="M17" s="5">
        <v>0</v>
      </c>
      <c r="N17" s="5">
        <v>29.304029304029303</v>
      </c>
      <c r="O17" s="5">
        <v>3679.8825256975033</v>
      </c>
      <c r="P17" s="5">
        <v>627.96610169491521</v>
      </c>
      <c r="R17" s="6">
        <f t="shared" si="0"/>
        <v>0.85147464437621478</v>
      </c>
      <c r="S17" s="6">
        <f t="shared" si="1"/>
        <v>0.97985347985347981</v>
      </c>
      <c r="T17" s="6">
        <f t="shared" si="2"/>
        <v>1.0636773471269467</v>
      </c>
      <c r="U17" s="6">
        <f t="shared" si="3"/>
        <v>1.0151397131816524</v>
      </c>
    </row>
    <row r="18" spans="1:21" x14ac:dyDescent="0.25">
      <c r="A18" s="1">
        <v>1350</v>
      </c>
      <c r="B18" s="1">
        <v>1623.15</v>
      </c>
      <c r="C18" s="5">
        <v>14.313034899921178</v>
      </c>
      <c r="D18" s="5">
        <v>224</v>
      </c>
      <c r="E18" s="5">
        <v>4</v>
      </c>
      <c r="F18" s="5">
        <v>389.71897228592525</v>
      </c>
      <c r="G18" s="5">
        <v>241.75824175824172</v>
      </c>
      <c r="H18" s="5">
        <v>0</v>
      </c>
      <c r="I18" s="5">
        <v>694.13919413919416</v>
      </c>
      <c r="J18" s="5">
        <v>0</v>
      </c>
      <c r="K18" s="5">
        <v>0</v>
      </c>
      <c r="L18" s="5">
        <v>0</v>
      </c>
      <c r="M18" s="5">
        <v>10.683760683760683</v>
      </c>
      <c r="N18" s="5">
        <v>15.567765567765566</v>
      </c>
      <c r="O18" s="5">
        <v>3628.48751835536</v>
      </c>
      <c r="P18" s="5">
        <v>564.61864406779659</v>
      </c>
      <c r="R18" s="6">
        <f t="shared" si="0"/>
        <v>1.0217509794717716</v>
      </c>
      <c r="S18" s="6">
        <f t="shared" si="1"/>
        <v>0.98351648351648358</v>
      </c>
      <c r="T18" s="6">
        <f t="shared" si="2"/>
        <v>1.0542263530115448</v>
      </c>
      <c r="U18" s="6">
        <f t="shared" si="3"/>
        <v>1.0184248363888588</v>
      </c>
    </row>
    <row r="19" spans="1:21" x14ac:dyDescent="0.25">
      <c r="A19" s="1">
        <v>1400</v>
      </c>
      <c r="B19" s="1">
        <v>1673.15</v>
      </c>
      <c r="C19" s="5">
        <v>11.647729731132841</v>
      </c>
      <c r="D19" s="5">
        <v>236</v>
      </c>
      <c r="E19" s="5">
        <v>1</v>
      </c>
      <c r="F19" s="5">
        <v>379.99261476270078</v>
      </c>
      <c r="G19" s="5">
        <v>181.31868131868131</v>
      </c>
      <c r="H19" s="5">
        <v>0</v>
      </c>
      <c r="I19" s="5">
        <v>781.1355311355311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3577.0925110132166</v>
      </c>
      <c r="P19" s="5">
        <v>526.0593220338983</v>
      </c>
      <c r="R19" s="6">
        <f t="shared" si="0"/>
        <v>1.0086329592565344</v>
      </c>
      <c r="S19" s="6">
        <f t="shared" si="1"/>
        <v>0.96245421245421248</v>
      </c>
      <c r="T19" s="6">
        <f t="shared" si="2"/>
        <v>1.0270183158885473</v>
      </c>
      <c r="U19" s="6">
        <f t="shared" si="3"/>
        <v>1.0170462921031933</v>
      </c>
    </row>
    <row r="20" spans="1:21" x14ac:dyDescent="0.25">
      <c r="A20" s="1">
        <v>1450</v>
      </c>
      <c r="B20" s="1">
        <v>1723.15</v>
      </c>
      <c r="C20" s="5">
        <v>8.8093527981376116</v>
      </c>
      <c r="D20" s="5">
        <v>237</v>
      </c>
      <c r="E20" s="5">
        <v>0</v>
      </c>
      <c r="F20" s="5">
        <v>388.5521047926303</v>
      </c>
      <c r="G20" s="5">
        <v>128.2051282051282</v>
      </c>
      <c r="H20" s="5">
        <v>0</v>
      </c>
      <c r="I20" s="5">
        <v>843.40659340659329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3448.6049926578562</v>
      </c>
      <c r="P20" s="5">
        <v>501.27118644067792</v>
      </c>
      <c r="R20" s="6">
        <f t="shared" si="0"/>
        <v>1.0229135623833983</v>
      </c>
      <c r="S20" s="6">
        <f t="shared" si="1"/>
        <v>0.97161172161172149</v>
      </c>
      <c r="T20" s="6">
        <f t="shared" si="2"/>
        <v>0.98909114910144647</v>
      </c>
      <c r="U20" s="6">
        <f t="shared" si="3"/>
        <v>1.0004870277780811</v>
      </c>
    </row>
    <row r="21" spans="1:21" x14ac:dyDescent="0.25">
      <c r="A21" s="1">
        <v>1500</v>
      </c>
      <c r="B21" s="1">
        <v>1773.15</v>
      </c>
      <c r="C21" s="5">
        <v>10.142005382531879</v>
      </c>
      <c r="D21" s="5">
        <v>234</v>
      </c>
      <c r="E21" s="5">
        <v>0</v>
      </c>
      <c r="F21" s="5">
        <v>393.41897617289226</v>
      </c>
      <c r="G21" s="5">
        <v>79.670329670329664</v>
      </c>
      <c r="H21" s="5">
        <v>0</v>
      </c>
      <c r="I21" s="5">
        <v>903.84615384615381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3474.3024963289276</v>
      </c>
      <c r="P21" s="5">
        <v>476.4830508474576</v>
      </c>
      <c r="R21" s="6">
        <f t="shared" si="0"/>
        <v>1.0309799577283163</v>
      </c>
      <c r="S21" s="6">
        <f t="shared" si="1"/>
        <v>0.98351648351648346</v>
      </c>
      <c r="T21" s="6">
        <f t="shared" si="2"/>
        <v>0.99700442982935011</v>
      </c>
      <c r="U21" s="6">
        <f t="shared" si="3"/>
        <v>1.0074817285209969</v>
      </c>
    </row>
    <row r="22" spans="1:21" x14ac:dyDescent="0.25">
      <c r="A22" s="1">
        <v>1550</v>
      </c>
      <c r="B22" s="1">
        <v>1823.15</v>
      </c>
      <c r="C22" s="5">
        <v>8.2295623880442186</v>
      </c>
      <c r="D22" s="5">
        <v>237</v>
      </c>
      <c r="E22" s="5">
        <v>0</v>
      </c>
      <c r="F22" s="5">
        <v>385.93034555136626</v>
      </c>
      <c r="G22" s="5">
        <v>43.956043956043949</v>
      </c>
      <c r="H22" s="5">
        <v>0</v>
      </c>
      <c r="I22" s="5">
        <v>956.04395604395609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3474.3024963289276</v>
      </c>
      <c r="P22" s="5">
        <v>457.20338983050846</v>
      </c>
      <c r="R22" s="6">
        <f t="shared" si="0"/>
        <v>1.0170902534907766</v>
      </c>
      <c r="S22" s="6">
        <f t="shared" si="1"/>
        <v>1</v>
      </c>
      <c r="T22" s="6">
        <f t="shared" si="2"/>
        <v>0.99618481140314119</v>
      </c>
      <c r="U22" s="6">
        <f t="shared" si="3"/>
        <v>1.0125774203129079</v>
      </c>
    </row>
    <row r="23" spans="1:21" x14ac:dyDescent="0.25">
      <c r="A23" s="1">
        <v>1600</v>
      </c>
      <c r="B23" s="1">
        <v>1873.15</v>
      </c>
      <c r="C23" s="5">
        <v>10.721795792625269</v>
      </c>
      <c r="D23" s="5">
        <v>238</v>
      </c>
      <c r="E23" s="5">
        <v>1</v>
      </c>
      <c r="F23" s="5">
        <v>380</v>
      </c>
      <c r="G23" s="5">
        <v>23.809523809523807</v>
      </c>
      <c r="H23" s="5">
        <v>0</v>
      </c>
      <c r="I23" s="5">
        <v>982.6007326007325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3448.6049926578562</v>
      </c>
      <c r="P23" s="5">
        <v>443.43220338983053</v>
      </c>
      <c r="R23" s="6">
        <f t="shared" si="0"/>
        <v>1.0097217957926252</v>
      </c>
      <c r="S23" s="6">
        <f t="shared" si="1"/>
        <v>1.0064102564102564</v>
      </c>
      <c r="T23" s="6">
        <f t="shared" si="2"/>
        <v>0.9899107675276555</v>
      </c>
      <c r="U23" s="6">
        <f t="shared" si="3"/>
        <v>1.0099200597613087</v>
      </c>
    </row>
    <row r="24" spans="1:21" x14ac:dyDescent="0.25">
      <c r="A24" s="1">
        <v>1650</v>
      </c>
      <c r="B24" s="1">
        <v>1923.15</v>
      </c>
      <c r="C24" s="5">
        <v>3.0720238146746364</v>
      </c>
      <c r="D24" s="5">
        <v>238</v>
      </c>
      <c r="E24" s="5">
        <v>1</v>
      </c>
      <c r="F24" s="5">
        <v>380.93792513701555</v>
      </c>
      <c r="G24" s="5">
        <v>20.14652014652015</v>
      </c>
      <c r="H24" s="5">
        <v>0</v>
      </c>
      <c r="I24" s="5">
        <v>987.17948717948707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3448.6049926578562</v>
      </c>
      <c r="P24" s="5">
        <v>440.67796610169484</v>
      </c>
      <c r="R24" s="6">
        <f t="shared" si="0"/>
        <v>1.0039478740887058</v>
      </c>
      <c r="S24" s="6">
        <f t="shared" si="1"/>
        <v>1.0073260073260073</v>
      </c>
      <c r="T24" s="6">
        <f t="shared" si="2"/>
        <v>0.98663229382281947</v>
      </c>
      <c r="U24" s="6">
        <f t="shared" si="3"/>
        <v>1.0099179106718061</v>
      </c>
    </row>
    <row r="25" spans="1:21" x14ac:dyDescent="0.25">
      <c r="A25" s="1">
        <v>1700</v>
      </c>
      <c r="B25" s="1">
        <v>1973.15</v>
      </c>
      <c r="C25" s="5">
        <v>0</v>
      </c>
      <c r="D25" s="5">
        <v>237</v>
      </c>
      <c r="E25" s="5">
        <v>1</v>
      </c>
      <c r="F25" s="5">
        <v>380</v>
      </c>
      <c r="G25" s="5">
        <v>23.809523809523807</v>
      </c>
      <c r="H25" s="5">
        <v>0</v>
      </c>
      <c r="I25" s="5">
        <v>991.75824175824164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3500</v>
      </c>
      <c r="P25" s="5">
        <v>462.71186440677957</v>
      </c>
      <c r="R25" s="6">
        <f t="shared" si="0"/>
        <v>0.998</v>
      </c>
      <c r="S25" s="6">
        <f t="shared" si="1"/>
        <v>1.0155677655677655</v>
      </c>
      <c r="T25" s="6">
        <f t="shared" si="2"/>
        <v>1</v>
      </c>
      <c r="U25" s="6">
        <f t="shared" si="3"/>
        <v>1.026423036329164</v>
      </c>
    </row>
    <row r="27" spans="1:21" x14ac:dyDescent="0.25">
      <c r="A27" t="s">
        <v>49</v>
      </c>
    </row>
    <row r="28" spans="1:21" x14ac:dyDescent="0.25">
      <c r="A28" t="s">
        <v>50</v>
      </c>
    </row>
    <row r="29" spans="1:21" x14ac:dyDescent="0.25">
      <c r="A29" t="s">
        <v>51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28" workbookViewId="0">
      <selection activeCell="B3" sqref="B3:C37"/>
    </sheetView>
  </sheetViews>
  <sheetFormatPr baseColWidth="10" defaultRowHeight="15" x14ac:dyDescent="0.25"/>
  <cols>
    <col min="1" max="1" width="12.85546875" style="1" bestFit="1" customWidth="1"/>
    <col min="2" max="3" width="14.85546875" style="1" customWidth="1"/>
    <col min="4" max="18" width="15.42578125" style="1" bestFit="1" customWidth="1"/>
  </cols>
  <sheetData>
    <row r="1" spans="1:18" x14ac:dyDescent="0.25">
      <c r="A1" s="71" t="s">
        <v>73</v>
      </c>
    </row>
    <row r="3" spans="1:18" x14ac:dyDescent="0.25">
      <c r="B3" s="1">
        <v>900</v>
      </c>
      <c r="C3" s="1">
        <v>950</v>
      </c>
      <c r="D3" s="1">
        <v>1000</v>
      </c>
      <c r="E3" s="1">
        <v>1050</v>
      </c>
      <c r="F3" s="1">
        <v>1100</v>
      </c>
      <c r="G3" s="1">
        <v>1150</v>
      </c>
      <c r="H3" s="1">
        <v>1200</v>
      </c>
      <c r="I3" s="1">
        <v>1250</v>
      </c>
      <c r="J3" s="1">
        <v>1300</v>
      </c>
      <c r="K3" s="1">
        <v>1350</v>
      </c>
      <c r="L3" s="1">
        <v>1400</v>
      </c>
      <c r="M3" s="1">
        <v>1450</v>
      </c>
      <c r="N3" s="1">
        <v>1500</v>
      </c>
      <c r="O3" s="1">
        <v>1550</v>
      </c>
      <c r="P3" s="1">
        <v>1600</v>
      </c>
      <c r="Q3" s="1">
        <v>1650</v>
      </c>
      <c r="R3" s="1">
        <v>1700</v>
      </c>
    </row>
    <row r="4" spans="1:18" x14ac:dyDescent="0.25">
      <c r="A4" s="1" t="s">
        <v>52</v>
      </c>
      <c r="B4" s="1" t="s">
        <v>53</v>
      </c>
      <c r="C4" s="1" t="s">
        <v>53</v>
      </c>
      <c r="D4" s="1" t="s">
        <v>53</v>
      </c>
      <c r="E4" s="1" t="s">
        <v>53</v>
      </c>
      <c r="F4" s="1" t="s">
        <v>53</v>
      </c>
      <c r="G4" s="1" t="s">
        <v>53</v>
      </c>
      <c r="H4" s="1" t="s">
        <v>53</v>
      </c>
      <c r="I4" s="1" t="s">
        <v>53</v>
      </c>
      <c r="J4" s="1" t="s">
        <v>53</v>
      </c>
      <c r="K4" s="1" t="s">
        <v>53</v>
      </c>
      <c r="L4" s="1" t="s">
        <v>53</v>
      </c>
      <c r="M4" s="1" t="s">
        <v>53</v>
      </c>
      <c r="N4" s="1" t="s">
        <v>53</v>
      </c>
      <c r="O4" s="1" t="s">
        <v>53</v>
      </c>
      <c r="P4" s="1" t="s">
        <v>53</v>
      </c>
      <c r="Q4" s="1" t="s">
        <v>53</v>
      </c>
      <c r="R4" s="1" t="s">
        <v>53</v>
      </c>
    </row>
    <row r="5" spans="1:18" x14ac:dyDescent="0.25">
      <c r="A5" s="1">
        <v>0</v>
      </c>
      <c r="B5" s="1">
        <v>25</v>
      </c>
      <c r="C5" s="1">
        <v>25</v>
      </c>
      <c r="D5" s="5">
        <v>25</v>
      </c>
      <c r="E5" s="5">
        <v>25</v>
      </c>
      <c r="F5" s="5">
        <v>25</v>
      </c>
      <c r="G5" s="5">
        <v>40</v>
      </c>
      <c r="H5" s="5">
        <v>55</v>
      </c>
      <c r="I5" s="5">
        <v>60</v>
      </c>
      <c r="J5" s="5">
        <v>65</v>
      </c>
      <c r="K5" s="5">
        <v>70</v>
      </c>
      <c r="L5" s="5">
        <v>75</v>
      </c>
      <c r="M5" s="5">
        <v>87</v>
      </c>
      <c r="N5" s="5">
        <v>99</v>
      </c>
      <c r="O5" s="5">
        <v>123</v>
      </c>
      <c r="P5" s="5">
        <v>148</v>
      </c>
      <c r="Q5" s="5">
        <v>195</v>
      </c>
      <c r="R5" s="5">
        <v>241</v>
      </c>
    </row>
    <row r="6" spans="1:18" x14ac:dyDescent="0.25">
      <c r="A6" s="1">
        <v>5</v>
      </c>
      <c r="B6" s="1">
        <v>25</v>
      </c>
      <c r="C6" s="1">
        <v>25</v>
      </c>
      <c r="D6" s="5">
        <v>25</v>
      </c>
      <c r="E6" s="5">
        <v>25</v>
      </c>
      <c r="F6" s="5">
        <v>26</v>
      </c>
      <c r="G6" s="5">
        <v>40</v>
      </c>
      <c r="H6" s="5">
        <v>54</v>
      </c>
      <c r="I6" s="5">
        <v>68</v>
      </c>
      <c r="J6" s="5">
        <v>82</v>
      </c>
      <c r="K6" s="5">
        <v>96</v>
      </c>
      <c r="L6" s="5">
        <v>110</v>
      </c>
      <c r="M6" s="5">
        <v>111</v>
      </c>
      <c r="N6" s="5">
        <v>111</v>
      </c>
      <c r="O6" s="5">
        <v>139</v>
      </c>
      <c r="P6" s="5">
        <v>166</v>
      </c>
      <c r="Q6" s="5">
        <v>222</v>
      </c>
      <c r="R6" s="5">
        <v>277</v>
      </c>
    </row>
    <row r="7" spans="1:18" x14ac:dyDescent="0.25">
      <c r="A7" s="1">
        <v>10</v>
      </c>
      <c r="B7" s="1">
        <v>25</v>
      </c>
      <c r="C7" s="1">
        <v>25</v>
      </c>
      <c r="D7" s="5">
        <v>25</v>
      </c>
      <c r="E7" s="5">
        <v>25</v>
      </c>
      <c r="F7" s="5">
        <v>60</v>
      </c>
      <c r="G7" s="5">
        <v>80</v>
      </c>
      <c r="H7" s="5">
        <v>68</v>
      </c>
      <c r="I7" s="5">
        <v>106</v>
      </c>
      <c r="J7" s="5">
        <v>144</v>
      </c>
      <c r="K7" s="5">
        <v>182</v>
      </c>
      <c r="L7" s="5">
        <v>220</v>
      </c>
      <c r="M7" s="5">
        <v>221</v>
      </c>
      <c r="N7" s="5">
        <v>222</v>
      </c>
      <c r="O7" s="5">
        <v>266</v>
      </c>
      <c r="P7" s="5">
        <v>309</v>
      </c>
      <c r="Q7" s="5">
        <v>378</v>
      </c>
      <c r="R7" s="5">
        <v>447</v>
      </c>
    </row>
    <row r="8" spans="1:18" x14ac:dyDescent="0.25">
      <c r="A8" s="1">
        <v>15</v>
      </c>
      <c r="B8" s="1">
        <v>25</v>
      </c>
      <c r="C8" s="1">
        <v>25</v>
      </c>
      <c r="D8" s="5">
        <v>63</v>
      </c>
      <c r="E8" s="5">
        <v>91</v>
      </c>
      <c r="F8" s="5">
        <v>118</v>
      </c>
      <c r="G8" s="5">
        <v>146</v>
      </c>
      <c r="H8" s="5">
        <v>174</v>
      </c>
      <c r="I8" s="5">
        <v>201</v>
      </c>
      <c r="J8" s="5">
        <v>229</v>
      </c>
      <c r="K8" s="5">
        <v>257</v>
      </c>
      <c r="L8" s="5">
        <v>284</v>
      </c>
      <c r="M8" s="5">
        <v>321</v>
      </c>
      <c r="N8" s="5">
        <v>357</v>
      </c>
      <c r="O8" s="5">
        <v>404</v>
      </c>
      <c r="P8" s="5">
        <v>451</v>
      </c>
      <c r="Q8" s="5">
        <v>509</v>
      </c>
      <c r="R8" s="5">
        <v>566</v>
      </c>
    </row>
    <row r="9" spans="1:18" x14ac:dyDescent="0.25">
      <c r="A9" s="1">
        <v>20</v>
      </c>
      <c r="B9" s="1">
        <v>25</v>
      </c>
      <c r="C9" s="1">
        <v>56</v>
      </c>
      <c r="D9" s="5">
        <v>109</v>
      </c>
      <c r="E9" s="5">
        <v>163</v>
      </c>
      <c r="F9" s="5">
        <v>216</v>
      </c>
      <c r="G9" s="5">
        <v>269</v>
      </c>
      <c r="H9" s="5">
        <v>322</v>
      </c>
      <c r="I9" s="5">
        <v>375</v>
      </c>
      <c r="J9" s="5">
        <v>428</v>
      </c>
      <c r="K9" s="5">
        <v>481</v>
      </c>
      <c r="L9" s="5">
        <v>534</v>
      </c>
      <c r="M9" s="5">
        <v>555</v>
      </c>
      <c r="N9" s="5">
        <v>575</v>
      </c>
      <c r="O9" s="5">
        <v>632</v>
      </c>
      <c r="P9" s="5">
        <v>689</v>
      </c>
      <c r="Q9" s="5">
        <v>766</v>
      </c>
      <c r="R9" s="5">
        <v>842</v>
      </c>
    </row>
    <row r="10" spans="1:18" x14ac:dyDescent="0.25">
      <c r="A10" s="1">
        <v>25</v>
      </c>
      <c r="B10" s="1">
        <v>306</v>
      </c>
      <c r="C10" s="1">
        <v>373</v>
      </c>
      <c r="D10" s="5">
        <v>440</v>
      </c>
      <c r="E10" s="5">
        <v>507</v>
      </c>
      <c r="F10" s="5">
        <v>574</v>
      </c>
      <c r="G10" s="5">
        <v>641</v>
      </c>
      <c r="H10" s="5">
        <v>708</v>
      </c>
      <c r="I10" s="5">
        <v>775</v>
      </c>
      <c r="J10" s="5">
        <v>842</v>
      </c>
      <c r="K10" s="5">
        <v>909</v>
      </c>
      <c r="L10" s="5">
        <v>976</v>
      </c>
      <c r="M10" s="5">
        <v>1061</v>
      </c>
      <c r="N10" s="5">
        <v>1145</v>
      </c>
      <c r="O10" s="5">
        <v>1206</v>
      </c>
      <c r="P10" s="5">
        <v>1266</v>
      </c>
      <c r="Q10" s="5">
        <v>1338</v>
      </c>
      <c r="R10" s="5">
        <v>1409</v>
      </c>
    </row>
    <row r="11" spans="1:18" x14ac:dyDescent="0.25">
      <c r="A11" s="1">
        <v>30</v>
      </c>
      <c r="B11" s="1">
        <v>509</v>
      </c>
      <c r="C11" s="1">
        <v>579</v>
      </c>
      <c r="D11" s="5">
        <v>649</v>
      </c>
      <c r="E11" s="5">
        <v>719</v>
      </c>
      <c r="F11" s="5">
        <v>789</v>
      </c>
      <c r="G11" s="5">
        <v>859</v>
      </c>
      <c r="H11" s="5">
        <v>929</v>
      </c>
      <c r="I11" s="5">
        <v>999</v>
      </c>
      <c r="J11" s="5">
        <v>1069</v>
      </c>
      <c r="K11" s="5">
        <v>1139</v>
      </c>
      <c r="L11" s="5">
        <v>1209</v>
      </c>
      <c r="M11" s="5">
        <v>1281</v>
      </c>
      <c r="N11" s="5">
        <v>1352</v>
      </c>
      <c r="O11" s="5">
        <v>1411</v>
      </c>
      <c r="P11" s="5">
        <v>1469</v>
      </c>
      <c r="Q11" s="5">
        <v>1527</v>
      </c>
      <c r="R11" s="5">
        <v>1584</v>
      </c>
    </row>
    <row r="12" spans="1:18" x14ac:dyDescent="0.25">
      <c r="A12" s="1">
        <v>34</v>
      </c>
      <c r="B12" s="5">
        <v>794</v>
      </c>
      <c r="C12" s="5">
        <v>849</v>
      </c>
      <c r="D12" s="5">
        <v>904</v>
      </c>
      <c r="E12" s="5">
        <v>959</v>
      </c>
      <c r="F12" s="5">
        <v>1014</v>
      </c>
      <c r="G12" s="5">
        <v>1069</v>
      </c>
      <c r="H12" s="5">
        <v>1125</v>
      </c>
      <c r="I12" s="5">
        <v>1180</v>
      </c>
      <c r="J12" s="5">
        <v>1174</v>
      </c>
      <c r="K12" s="5">
        <v>1238</v>
      </c>
      <c r="L12" s="5">
        <v>1301</v>
      </c>
      <c r="M12" s="5">
        <v>1363</v>
      </c>
      <c r="N12" s="5">
        <v>1425</v>
      </c>
      <c r="O12" s="5">
        <v>1480</v>
      </c>
      <c r="P12" s="5">
        <v>1534</v>
      </c>
      <c r="Q12" s="5">
        <v>1587</v>
      </c>
      <c r="R12" s="5">
        <v>1639</v>
      </c>
    </row>
    <row r="13" spans="1:18" x14ac:dyDescent="0.25">
      <c r="A13" s="1">
        <v>36</v>
      </c>
      <c r="B13" s="5">
        <v>829</v>
      </c>
      <c r="C13" s="5">
        <v>883</v>
      </c>
      <c r="D13" s="5">
        <v>937</v>
      </c>
      <c r="E13" s="5">
        <v>990</v>
      </c>
      <c r="F13" s="5">
        <v>1044</v>
      </c>
      <c r="G13" s="5">
        <v>1097</v>
      </c>
      <c r="H13" s="5">
        <v>1151</v>
      </c>
      <c r="I13" s="5">
        <v>1204</v>
      </c>
      <c r="J13" s="5">
        <v>1223</v>
      </c>
      <c r="K13" s="5">
        <v>1284</v>
      </c>
      <c r="L13" s="5">
        <v>1344</v>
      </c>
      <c r="M13" s="5">
        <v>1403</v>
      </c>
      <c r="N13" s="5">
        <v>1461</v>
      </c>
      <c r="O13" s="5">
        <v>1516</v>
      </c>
      <c r="P13" s="5">
        <v>1570</v>
      </c>
      <c r="Q13" s="5">
        <v>1620</v>
      </c>
      <c r="R13" s="5">
        <v>1669</v>
      </c>
    </row>
    <row r="14" spans="1:18" x14ac:dyDescent="0.25">
      <c r="A14" s="1">
        <v>38</v>
      </c>
      <c r="B14" s="5">
        <v>850</v>
      </c>
      <c r="C14" s="5">
        <v>903</v>
      </c>
      <c r="D14" s="5">
        <v>955</v>
      </c>
      <c r="E14" s="5">
        <v>1008</v>
      </c>
      <c r="F14" s="5">
        <v>1061</v>
      </c>
      <c r="G14" s="5">
        <v>1113</v>
      </c>
      <c r="H14" s="5">
        <v>1166</v>
      </c>
      <c r="I14" s="5">
        <v>1218</v>
      </c>
      <c r="J14" s="5">
        <v>1247</v>
      </c>
      <c r="K14" s="5">
        <v>1306</v>
      </c>
      <c r="L14" s="5">
        <v>1364</v>
      </c>
      <c r="M14" s="5">
        <v>1421</v>
      </c>
      <c r="N14" s="5">
        <v>1478</v>
      </c>
      <c r="O14" s="5">
        <v>1530</v>
      </c>
      <c r="P14" s="5">
        <v>1582</v>
      </c>
      <c r="Q14" s="5">
        <v>1632</v>
      </c>
      <c r="R14" s="5">
        <v>1681</v>
      </c>
    </row>
    <row r="15" spans="1:18" x14ac:dyDescent="0.25">
      <c r="A15" s="1">
        <v>40</v>
      </c>
      <c r="B15" s="5">
        <v>866</v>
      </c>
      <c r="C15" s="5">
        <v>918</v>
      </c>
      <c r="D15" s="5">
        <v>969</v>
      </c>
      <c r="E15" s="5">
        <v>1021</v>
      </c>
      <c r="F15" s="5">
        <v>1073</v>
      </c>
      <c r="G15" s="5">
        <v>1125</v>
      </c>
      <c r="H15" s="5">
        <v>1176</v>
      </c>
      <c r="I15" s="5">
        <v>1228</v>
      </c>
      <c r="J15" s="5">
        <v>1260</v>
      </c>
      <c r="K15" s="5">
        <v>1318</v>
      </c>
      <c r="L15" s="5">
        <v>1376</v>
      </c>
      <c r="M15" s="5">
        <v>1431</v>
      </c>
      <c r="N15" s="5">
        <v>1486</v>
      </c>
      <c r="O15" s="5">
        <v>1538</v>
      </c>
      <c r="P15" s="5">
        <v>1589</v>
      </c>
      <c r="Q15" s="5">
        <v>1638</v>
      </c>
      <c r="R15" s="5">
        <v>1687</v>
      </c>
    </row>
    <row r="16" spans="1:18" x14ac:dyDescent="0.25">
      <c r="A16" s="1">
        <v>42</v>
      </c>
      <c r="B16" s="5">
        <v>877</v>
      </c>
      <c r="C16" s="5">
        <v>928</v>
      </c>
      <c r="D16" s="5">
        <v>979</v>
      </c>
      <c r="E16" s="5">
        <v>1030</v>
      </c>
      <c r="F16" s="5">
        <v>1081</v>
      </c>
      <c r="G16" s="5">
        <v>1132</v>
      </c>
      <c r="H16" s="5">
        <v>1183</v>
      </c>
      <c r="I16" s="5">
        <v>1234</v>
      </c>
      <c r="J16" s="5">
        <v>1270</v>
      </c>
      <c r="K16" s="5">
        <v>1327</v>
      </c>
      <c r="L16" s="5">
        <v>1383</v>
      </c>
      <c r="M16" s="5">
        <v>1437</v>
      </c>
      <c r="N16" s="5">
        <v>1490</v>
      </c>
      <c r="O16" s="5">
        <v>1541</v>
      </c>
      <c r="P16" s="5">
        <v>1592</v>
      </c>
      <c r="Q16" s="5">
        <v>1641</v>
      </c>
      <c r="R16" s="5">
        <v>1689</v>
      </c>
    </row>
    <row r="17" spans="1:18" x14ac:dyDescent="0.25">
      <c r="A17" s="1">
        <v>44</v>
      </c>
      <c r="B17" s="5">
        <v>883</v>
      </c>
      <c r="C17" s="5">
        <v>934</v>
      </c>
      <c r="D17" s="5">
        <v>985</v>
      </c>
      <c r="E17" s="5">
        <v>1035</v>
      </c>
      <c r="F17" s="5">
        <v>1086</v>
      </c>
      <c r="G17" s="5">
        <v>1137</v>
      </c>
      <c r="H17" s="5">
        <v>1187</v>
      </c>
      <c r="I17" s="5">
        <v>1238</v>
      </c>
      <c r="J17" s="5">
        <v>1279</v>
      </c>
      <c r="K17" s="5">
        <v>1333</v>
      </c>
      <c r="L17" s="5">
        <v>1387</v>
      </c>
      <c r="M17" s="5">
        <v>1440</v>
      </c>
      <c r="N17" s="5">
        <v>1493</v>
      </c>
      <c r="O17" s="5">
        <v>1543</v>
      </c>
      <c r="P17" s="5">
        <v>1593</v>
      </c>
      <c r="Q17" s="5">
        <v>1642</v>
      </c>
      <c r="R17" s="5">
        <v>1691</v>
      </c>
    </row>
    <row r="18" spans="1:18" x14ac:dyDescent="0.25">
      <c r="A18" s="1">
        <v>46</v>
      </c>
      <c r="B18" s="5">
        <v>884</v>
      </c>
      <c r="C18" s="5">
        <v>935</v>
      </c>
      <c r="D18" s="5">
        <v>985</v>
      </c>
      <c r="E18" s="5">
        <v>1036</v>
      </c>
      <c r="F18" s="5">
        <v>1087</v>
      </c>
      <c r="G18" s="5">
        <v>1137</v>
      </c>
      <c r="H18" s="5">
        <v>1188</v>
      </c>
      <c r="I18" s="5">
        <v>1238</v>
      </c>
      <c r="J18" s="5">
        <v>1284</v>
      </c>
      <c r="K18" s="5">
        <v>1337</v>
      </c>
      <c r="L18" s="5">
        <v>1389</v>
      </c>
      <c r="M18" s="5">
        <v>1442</v>
      </c>
      <c r="N18" s="5">
        <v>1494</v>
      </c>
      <c r="O18" s="5">
        <v>1544</v>
      </c>
      <c r="P18" s="5">
        <v>1594</v>
      </c>
      <c r="Q18" s="5">
        <v>1643</v>
      </c>
      <c r="R18" s="5">
        <v>1691</v>
      </c>
    </row>
    <row r="19" spans="1:18" x14ac:dyDescent="0.25">
      <c r="A19" s="1">
        <v>48</v>
      </c>
      <c r="B19" s="5">
        <v>886</v>
      </c>
      <c r="C19" s="5">
        <v>936</v>
      </c>
      <c r="D19" s="5">
        <v>986</v>
      </c>
      <c r="E19" s="5">
        <v>1037</v>
      </c>
      <c r="F19" s="5">
        <v>1087</v>
      </c>
      <c r="G19" s="5">
        <v>1137</v>
      </c>
      <c r="H19" s="5">
        <v>1188</v>
      </c>
      <c r="I19" s="5">
        <v>1238</v>
      </c>
      <c r="J19" s="5">
        <v>1286</v>
      </c>
      <c r="K19" s="5">
        <v>1338</v>
      </c>
      <c r="L19" s="5">
        <v>1389</v>
      </c>
      <c r="M19" s="5">
        <v>1441</v>
      </c>
      <c r="N19" s="5">
        <v>1493</v>
      </c>
      <c r="O19" s="5">
        <v>1543</v>
      </c>
      <c r="P19" s="5">
        <v>1593</v>
      </c>
      <c r="Q19" s="5">
        <v>1642</v>
      </c>
      <c r="R19" s="5">
        <v>1691</v>
      </c>
    </row>
    <row r="20" spans="1:18" x14ac:dyDescent="0.25">
      <c r="A20" s="1">
        <v>50</v>
      </c>
      <c r="B20" s="5">
        <v>885</v>
      </c>
      <c r="C20" s="5">
        <v>935</v>
      </c>
      <c r="D20" s="5">
        <v>985</v>
      </c>
      <c r="E20" s="5">
        <v>1035</v>
      </c>
      <c r="F20" s="5">
        <v>1085</v>
      </c>
      <c r="G20" s="5">
        <v>1136</v>
      </c>
      <c r="H20" s="5">
        <v>1186</v>
      </c>
      <c r="I20" s="5">
        <v>1236</v>
      </c>
      <c r="J20" s="5">
        <v>1286</v>
      </c>
      <c r="K20" s="5">
        <v>1337</v>
      </c>
      <c r="L20" s="5">
        <v>1388</v>
      </c>
      <c r="M20" s="5">
        <v>1440</v>
      </c>
      <c r="N20" s="5">
        <v>1492</v>
      </c>
      <c r="O20" s="5">
        <v>1542</v>
      </c>
      <c r="P20" s="5">
        <v>1591</v>
      </c>
      <c r="Q20" s="5">
        <v>1640</v>
      </c>
      <c r="R20" s="5">
        <v>1689</v>
      </c>
    </row>
    <row r="21" spans="1:18" x14ac:dyDescent="0.25">
      <c r="A21" s="1">
        <v>52</v>
      </c>
      <c r="B21" s="5">
        <v>879</v>
      </c>
      <c r="C21" s="5">
        <v>929</v>
      </c>
      <c r="D21" s="5">
        <v>980</v>
      </c>
      <c r="E21" s="5">
        <v>1030</v>
      </c>
      <c r="F21" s="5">
        <v>1080</v>
      </c>
      <c r="G21" s="5">
        <v>1130</v>
      </c>
      <c r="H21" s="5">
        <v>1181</v>
      </c>
      <c r="I21" s="5">
        <v>1231</v>
      </c>
      <c r="J21" s="5">
        <v>1284</v>
      </c>
      <c r="K21" s="5">
        <v>1335</v>
      </c>
      <c r="L21" s="5">
        <v>1386</v>
      </c>
      <c r="M21" s="5">
        <v>1438</v>
      </c>
      <c r="N21" s="5">
        <v>1489</v>
      </c>
      <c r="O21" s="5">
        <v>1539</v>
      </c>
      <c r="P21" s="5">
        <v>1589</v>
      </c>
      <c r="Q21" s="5">
        <v>1638</v>
      </c>
      <c r="R21" s="5">
        <v>1686</v>
      </c>
    </row>
    <row r="22" spans="1:18" x14ac:dyDescent="0.25">
      <c r="A22" s="1">
        <v>54</v>
      </c>
      <c r="B22" s="5">
        <v>871</v>
      </c>
      <c r="C22" s="5">
        <v>921</v>
      </c>
      <c r="D22" s="5">
        <v>971</v>
      </c>
      <c r="E22" s="5">
        <v>1022</v>
      </c>
      <c r="F22" s="5">
        <v>1072</v>
      </c>
      <c r="G22" s="5">
        <v>1123</v>
      </c>
      <c r="H22" s="5">
        <v>1173</v>
      </c>
      <c r="I22" s="5">
        <v>1223</v>
      </c>
      <c r="J22" s="5">
        <v>1280</v>
      </c>
      <c r="K22" s="5">
        <v>1331</v>
      </c>
      <c r="L22" s="5">
        <v>1381</v>
      </c>
      <c r="M22" s="5">
        <v>1433</v>
      </c>
      <c r="N22" s="5">
        <v>1484</v>
      </c>
      <c r="O22" s="5">
        <v>1534</v>
      </c>
      <c r="P22" s="5">
        <v>1584</v>
      </c>
      <c r="Q22" s="5">
        <v>1633</v>
      </c>
      <c r="R22" s="5">
        <v>1682</v>
      </c>
    </row>
    <row r="23" spans="1:18" x14ac:dyDescent="0.25">
      <c r="A23" s="1">
        <v>56</v>
      </c>
      <c r="B23" s="5">
        <v>855</v>
      </c>
      <c r="C23" s="5">
        <v>906</v>
      </c>
      <c r="D23" s="5">
        <v>956</v>
      </c>
      <c r="E23" s="5">
        <v>1007</v>
      </c>
      <c r="F23" s="5">
        <v>1057</v>
      </c>
      <c r="G23" s="5">
        <v>1108</v>
      </c>
      <c r="H23" s="5">
        <v>1159</v>
      </c>
      <c r="I23" s="5">
        <v>1209</v>
      </c>
      <c r="J23" s="5">
        <v>1272</v>
      </c>
      <c r="K23" s="5">
        <v>1323</v>
      </c>
      <c r="L23" s="5">
        <v>1373</v>
      </c>
      <c r="M23" s="5">
        <v>1425</v>
      </c>
      <c r="N23" s="5">
        <v>1477</v>
      </c>
      <c r="O23" s="5">
        <v>1527</v>
      </c>
      <c r="P23" s="5">
        <v>1577</v>
      </c>
      <c r="Q23" s="5">
        <v>1626</v>
      </c>
      <c r="R23" s="5">
        <v>1674</v>
      </c>
    </row>
    <row r="24" spans="1:18" x14ac:dyDescent="0.25">
      <c r="A24" s="1">
        <v>58</v>
      </c>
      <c r="B24" s="5">
        <v>820</v>
      </c>
      <c r="C24" s="5">
        <v>872</v>
      </c>
      <c r="D24" s="5">
        <v>923</v>
      </c>
      <c r="E24" s="5">
        <v>974</v>
      </c>
      <c r="F24" s="5">
        <v>1026</v>
      </c>
      <c r="G24" s="5">
        <v>1077</v>
      </c>
      <c r="H24" s="5">
        <v>1128</v>
      </c>
      <c r="I24" s="5">
        <v>1179</v>
      </c>
      <c r="J24" s="5">
        <v>1258</v>
      </c>
      <c r="K24" s="5">
        <v>1309</v>
      </c>
      <c r="L24" s="5">
        <v>1359</v>
      </c>
      <c r="M24" s="5">
        <v>1412</v>
      </c>
      <c r="N24" s="5">
        <v>1464</v>
      </c>
      <c r="O24" s="5">
        <v>1514</v>
      </c>
      <c r="P24" s="5">
        <v>1564</v>
      </c>
      <c r="Q24" s="5">
        <v>1613</v>
      </c>
      <c r="R24" s="5">
        <v>1661</v>
      </c>
    </row>
    <row r="25" spans="1:18" x14ac:dyDescent="0.25">
      <c r="A25" s="1">
        <v>60</v>
      </c>
      <c r="B25" s="5">
        <v>761</v>
      </c>
      <c r="C25" s="5">
        <v>813</v>
      </c>
      <c r="D25" s="5">
        <v>865</v>
      </c>
      <c r="E25" s="5">
        <v>916</v>
      </c>
      <c r="F25" s="5">
        <v>968</v>
      </c>
      <c r="G25" s="5">
        <v>1020</v>
      </c>
      <c r="H25" s="5">
        <v>1072</v>
      </c>
      <c r="I25" s="5">
        <v>1124</v>
      </c>
      <c r="J25" s="5">
        <v>1231</v>
      </c>
      <c r="K25" s="5">
        <v>1282</v>
      </c>
      <c r="L25" s="5">
        <v>1332</v>
      </c>
      <c r="M25" s="5">
        <v>1385</v>
      </c>
      <c r="N25" s="5">
        <v>1437</v>
      </c>
      <c r="O25" s="5">
        <v>1489</v>
      </c>
      <c r="P25" s="5">
        <v>1540</v>
      </c>
      <c r="Q25" s="5">
        <v>1590</v>
      </c>
      <c r="R25" s="5">
        <v>1639</v>
      </c>
    </row>
    <row r="26" spans="1:18" x14ac:dyDescent="0.25">
      <c r="A26" s="1">
        <v>62</v>
      </c>
      <c r="B26" s="5">
        <v>699</v>
      </c>
      <c r="C26" s="5">
        <v>740</v>
      </c>
      <c r="D26" s="5">
        <v>781</v>
      </c>
      <c r="E26" s="5">
        <v>822</v>
      </c>
      <c r="F26" s="5">
        <v>863</v>
      </c>
      <c r="G26" s="5">
        <v>904</v>
      </c>
      <c r="H26" s="5">
        <v>945</v>
      </c>
      <c r="I26" s="5">
        <v>986</v>
      </c>
      <c r="J26" s="5">
        <v>1185</v>
      </c>
      <c r="K26" s="5">
        <v>1231</v>
      </c>
      <c r="L26" s="5">
        <v>1276</v>
      </c>
      <c r="M26" s="5">
        <v>1330</v>
      </c>
      <c r="N26" s="5">
        <v>1384</v>
      </c>
      <c r="O26" s="5">
        <v>1437</v>
      </c>
      <c r="P26" s="5">
        <v>1490</v>
      </c>
      <c r="Q26" s="5">
        <v>1540</v>
      </c>
      <c r="R26" s="5">
        <v>1589</v>
      </c>
    </row>
    <row r="27" spans="1:18" x14ac:dyDescent="0.25">
      <c r="A27" s="1">
        <v>64</v>
      </c>
      <c r="B27" s="5">
        <v>635</v>
      </c>
      <c r="C27" s="5">
        <v>669</v>
      </c>
      <c r="D27" s="5">
        <v>702</v>
      </c>
      <c r="E27" s="5">
        <v>736</v>
      </c>
      <c r="F27" s="5">
        <v>769</v>
      </c>
      <c r="G27" s="5">
        <v>803</v>
      </c>
      <c r="H27" s="5">
        <v>836</v>
      </c>
      <c r="I27" s="5">
        <v>870</v>
      </c>
      <c r="J27" s="5">
        <v>1045</v>
      </c>
      <c r="K27" s="5">
        <v>1073</v>
      </c>
      <c r="L27" s="5">
        <v>1101</v>
      </c>
      <c r="M27" s="5">
        <v>1149</v>
      </c>
      <c r="N27" s="5">
        <v>1197</v>
      </c>
      <c r="O27" s="5">
        <v>1235</v>
      </c>
      <c r="P27" s="5">
        <v>1273</v>
      </c>
      <c r="Q27" s="5">
        <v>1314</v>
      </c>
      <c r="R27" s="5">
        <v>1355</v>
      </c>
    </row>
    <row r="28" spans="1:18" x14ac:dyDescent="0.25">
      <c r="A28" s="1">
        <v>66</v>
      </c>
      <c r="B28" s="5">
        <v>563</v>
      </c>
      <c r="C28" s="5">
        <v>594</v>
      </c>
      <c r="D28" s="5">
        <v>625</v>
      </c>
      <c r="E28" s="5">
        <v>655</v>
      </c>
      <c r="F28" s="5">
        <v>686</v>
      </c>
      <c r="G28" s="5">
        <v>717</v>
      </c>
      <c r="H28" s="5">
        <v>748</v>
      </c>
      <c r="I28" s="5">
        <v>779</v>
      </c>
      <c r="J28" s="5">
        <v>903</v>
      </c>
      <c r="K28" s="5">
        <v>935</v>
      </c>
      <c r="L28" s="5">
        <v>968</v>
      </c>
      <c r="M28" s="5">
        <v>1005</v>
      </c>
      <c r="N28" s="5">
        <v>1042</v>
      </c>
      <c r="O28" s="5">
        <v>1073</v>
      </c>
      <c r="P28" s="5">
        <v>1104</v>
      </c>
      <c r="Q28" s="5">
        <v>1137</v>
      </c>
      <c r="R28" s="5">
        <v>1170</v>
      </c>
    </row>
    <row r="29" spans="1:18" x14ac:dyDescent="0.25">
      <c r="A29" s="1">
        <v>68</v>
      </c>
      <c r="B29" s="5">
        <v>501</v>
      </c>
      <c r="C29" s="5">
        <v>529</v>
      </c>
      <c r="D29" s="5">
        <v>558</v>
      </c>
      <c r="E29" s="5">
        <v>586</v>
      </c>
      <c r="F29" s="5">
        <v>615</v>
      </c>
      <c r="G29" s="5">
        <v>643</v>
      </c>
      <c r="H29" s="5">
        <v>672</v>
      </c>
      <c r="I29" s="5">
        <v>701</v>
      </c>
      <c r="J29" s="5">
        <v>802</v>
      </c>
      <c r="K29" s="5">
        <v>836</v>
      </c>
      <c r="L29" s="5">
        <v>870</v>
      </c>
      <c r="M29" s="5">
        <v>907</v>
      </c>
      <c r="N29" s="5">
        <v>943</v>
      </c>
      <c r="O29" s="5">
        <v>968</v>
      </c>
      <c r="P29" s="5">
        <v>992</v>
      </c>
      <c r="Q29" s="5">
        <v>1025</v>
      </c>
      <c r="R29" s="5">
        <v>1057</v>
      </c>
    </row>
    <row r="30" spans="1:18" x14ac:dyDescent="0.25">
      <c r="A30" s="1">
        <v>70</v>
      </c>
      <c r="B30" s="5">
        <v>443</v>
      </c>
      <c r="C30" s="5">
        <v>471</v>
      </c>
      <c r="D30" s="5">
        <v>498</v>
      </c>
      <c r="E30" s="5">
        <v>525</v>
      </c>
      <c r="F30" s="5">
        <v>553</v>
      </c>
      <c r="G30" s="5">
        <v>580</v>
      </c>
      <c r="H30" s="5">
        <v>608</v>
      </c>
      <c r="I30" s="5">
        <v>635</v>
      </c>
      <c r="J30" s="5">
        <v>717</v>
      </c>
      <c r="K30" s="5">
        <v>751</v>
      </c>
      <c r="L30" s="5">
        <v>785</v>
      </c>
      <c r="M30" s="5">
        <v>819</v>
      </c>
      <c r="N30" s="5">
        <v>852</v>
      </c>
      <c r="O30" s="5">
        <v>874</v>
      </c>
      <c r="P30" s="5">
        <v>896</v>
      </c>
      <c r="Q30" s="5">
        <v>926</v>
      </c>
      <c r="R30" s="5">
        <v>956</v>
      </c>
    </row>
    <row r="31" spans="1:18" x14ac:dyDescent="0.25">
      <c r="A31" s="1">
        <v>72</v>
      </c>
      <c r="B31" s="5">
        <v>383</v>
      </c>
      <c r="C31" s="5">
        <v>410</v>
      </c>
      <c r="D31" s="5">
        <v>438</v>
      </c>
      <c r="E31" s="5">
        <v>465</v>
      </c>
      <c r="F31" s="5">
        <v>492</v>
      </c>
      <c r="G31" s="5">
        <v>519</v>
      </c>
      <c r="H31" s="5">
        <v>546</v>
      </c>
      <c r="I31" s="5">
        <v>574</v>
      </c>
      <c r="J31" s="5">
        <v>655</v>
      </c>
      <c r="K31" s="5">
        <v>685</v>
      </c>
      <c r="L31" s="5">
        <v>714</v>
      </c>
      <c r="M31" s="5">
        <v>748</v>
      </c>
      <c r="N31" s="5">
        <v>782</v>
      </c>
      <c r="O31" s="5">
        <v>803</v>
      </c>
      <c r="P31" s="5">
        <v>823</v>
      </c>
      <c r="Q31" s="5">
        <v>852</v>
      </c>
      <c r="R31" s="5">
        <v>880</v>
      </c>
    </row>
    <row r="32" spans="1:18" x14ac:dyDescent="0.25">
      <c r="A32" s="1">
        <v>74</v>
      </c>
      <c r="B32" s="5">
        <v>292</v>
      </c>
      <c r="C32" s="5">
        <v>312</v>
      </c>
      <c r="D32" s="5">
        <v>332</v>
      </c>
      <c r="E32" s="5">
        <v>352</v>
      </c>
      <c r="F32" s="5">
        <v>372</v>
      </c>
      <c r="G32" s="5">
        <v>391</v>
      </c>
      <c r="H32" s="5">
        <v>411</v>
      </c>
      <c r="I32" s="5">
        <v>431</v>
      </c>
      <c r="J32" s="5">
        <v>591</v>
      </c>
      <c r="K32" s="5">
        <v>623</v>
      </c>
      <c r="L32" s="5">
        <v>654</v>
      </c>
      <c r="M32" s="5">
        <v>685</v>
      </c>
      <c r="N32" s="5">
        <v>716</v>
      </c>
      <c r="O32" s="5">
        <v>740</v>
      </c>
      <c r="P32" s="5">
        <v>764</v>
      </c>
      <c r="Q32" s="5">
        <v>790</v>
      </c>
      <c r="R32" s="5">
        <v>815</v>
      </c>
    </row>
    <row r="33" spans="1:18" x14ac:dyDescent="0.25">
      <c r="A33" s="1">
        <v>80</v>
      </c>
      <c r="B33" s="5">
        <v>233</v>
      </c>
      <c r="C33" s="5">
        <v>245</v>
      </c>
      <c r="D33" s="5">
        <v>256</v>
      </c>
      <c r="E33" s="5">
        <v>268</v>
      </c>
      <c r="F33" s="5">
        <v>280</v>
      </c>
      <c r="G33" s="5">
        <v>292</v>
      </c>
      <c r="H33" s="5">
        <v>304</v>
      </c>
      <c r="I33" s="5">
        <v>316</v>
      </c>
      <c r="J33" s="5">
        <v>458</v>
      </c>
      <c r="K33" s="5">
        <v>472</v>
      </c>
      <c r="L33" s="5">
        <v>486</v>
      </c>
      <c r="M33" s="5">
        <v>509</v>
      </c>
      <c r="N33" s="5">
        <v>532</v>
      </c>
      <c r="O33" s="5">
        <v>554</v>
      </c>
      <c r="P33" s="5">
        <v>575</v>
      </c>
      <c r="Q33" s="5">
        <v>589</v>
      </c>
      <c r="R33" s="5">
        <v>603</v>
      </c>
    </row>
    <row r="34" spans="1:18" x14ac:dyDescent="0.25">
      <c r="A34" s="1">
        <v>85</v>
      </c>
      <c r="B34" s="5">
        <v>207</v>
      </c>
      <c r="C34" s="5">
        <v>214</v>
      </c>
      <c r="D34" s="5">
        <v>221</v>
      </c>
      <c r="E34" s="5">
        <v>228</v>
      </c>
      <c r="F34" s="5">
        <v>235</v>
      </c>
      <c r="G34" s="5">
        <v>241</v>
      </c>
      <c r="H34" s="5">
        <v>248</v>
      </c>
      <c r="I34" s="5">
        <v>255</v>
      </c>
      <c r="J34" s="5">
        <v>357</v>
      </c>
      <c r="K34" s="5">
        <v>354</v>
      </c>
      <c r="L34" s="5">
        <v>350</v>
      </c>
      <c r="M34" s="5">
        <v>364</v>
      </c>
      <c r="N34" s="5">
        <v>378</v>
      </c>
      <c r="O34" s="5">
        <v>389</v>
      </c>
      <c r="P34" s="5">
        <v>399</v>
      </c>
      <c r="Q34" s="5">
        <v>411</v>
      </c>
      <c r="R34" s="5">
        <v>423</v>
      </c>
    </row>
    <row r="35" spans="1:18" x14ac:dyDescent="0.25">
      <c r="A35" s="1">
        <v>90</v>
      </c>
      <c r="B35" s="5">
        <v>162</v>
      </c>
      <c r="C35" s="5">
        <v>166</v>
      </c>
      <c r="D35" s="5">
        <v>170</v>
      </c>
      <c r="E35" s="5">
        <v>174</v>
      </c>
      <c r="F35" s="5">
        <v>179</v>
      </c>
      <c r="G35" s="5">
        <v>183</v>
      </c>
      <c r="H35" s="5">
        <v>187</v>
      </c>
      <c r="I35" s="5">
        <v>191</v>
      </c>
      <c r="J35" s="5">
        <v>271</v>
      </c>
      <c r="K35" s="5">
        <v>273</v>
      </c>
      <c r="L35" s="5">
        <v>274</v>
      </c>
      <c r="M35" s="5">
        <v>284</v>
      </c>
      <c r="N35" s="5">
        <v>293</v>
      </c>
      <c r="O35" s="5">
        <v>298</v>
      </c>
      <c r="P35" s="5">
        <v>302</v>
      </c>
      <c r="Q35" s="5">
        <v>310</v>
      </c>
      <c r="R35" s="5">
        <v>318</v>
      </c>
    </row>
    <row r="36" spans="1:18" x14ac:dyDescent="0.25">
      <c r="A36" s="1">
        <v>95</v>
      </c>
      <c r="B36" s="5">
        <v>136</v>
      </c>
      <c r="C36" s="5">
        <v>141</v>
      </c>
      <c r="D36" s="5">
        <v>145</v>
      </c>
      <c r="E36" s="5">
        <v>150</v>
      </c>
      <c r="F36" s="5">
        <v>154</v>
      </c>
      <c r="G36" s="5">
        <v>159</v>
      </c>
      <c r="H36" s="5">
        <v>164</v>
      </c>
      <c r="I36" s="5">
        <v>167</v>
      </c>
      <c r="J36" s="5">
        <v>203</v>
      </c>
      <c r="K36" s="5">
        <v>202</v>
      </c>
      <c r="L36" s="5">
        <v>201</v>
      </c>
      <c r="M36" s="5">
        <v>208</v>
      </c>
      <c r="N36" s="5">
        <v>216</v>
      </c>
      <c r="O36" s="5">
        <v>218</v>
      </c>
      <c r="P36" s="5">
        <v>220</v>
      </c>
      <c r="Q36" s="5">
        <v>224</v>
      </c>
      <c r="R36" s="5">
        <v>228</v>
      </c>
    </row>
    <row r="37" spans="1:18" x14ac:dyDescent="0.25">
      <c r="A37" s="1">
        <v>100</v>
      </c>
      <c r="B37" s="5">
        <v>110</v>
      </c>
      <c r="C37" s="5">
        <v>115</v>
      </c>
      <c r="D37" s="1">
        <v>120</v>
      </c>
      <c r="E37" s="1">
        <v>125</v>
      </c>
      <c r="F37" s="1">
        <v>130</v>
      </c>
      <c r="G37" s="1">
        <v>135</v>
      </c>
      <c r="H37" s="1">
        <v>140</v>
      </c>
      <c r="I37" s="1">
        <v>143</v>
      </c>
      <c r="J37" s="1">
        <v>145</v>
      </c>
      <c r="K37" s="1">
        <v>148</v>
      </c>
      <c r="L37" s="1">
        <v>150</v>
      </c>
      <c r="M37" s="1">
        <v>153</v>
      </c>
      <c r="N37" s="1">
        <v>155</v>
      </c>
      <c r="O37" s="1">
        <v>158</v>
      </c>
      <c r="P37" s="1">
        <v>160</v>
      </c>
      <c r="Q37" s="1">
        <v>160</v>
      </c>
      <c r="R37" s="1">
        <v>159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workbookViewId="0">
      <selection activeCell="F33" sqref="F33"/>
    </sheetView>
  </sheetViews>
  <sheetFormatPr baseColWidth="10" defaultRowHeight="15" x14ac:dyDescent="0.25"/>
  <sheetData>
    <row r="1" spans="1:23" x14ac:dyDescent="0.25">
      <c r="A1" t="s">
        <v>54</v>
      </c>
    </row>
    <row r="2" spans="1:23" x14ac:dyDescent="0.25">
      <c r="A2" s="9"/>
      <c r="B2" s="9"/>
      <c r="C2" s="9"/>
      <c r="P2" s="11" t="s">
        <v>25</v>
      </c>
      <c r="Q2" s="11" t="s">
        <v>26</v>
      </c>
      <c r="R2" s="11" t="s">
        <v>26</v>
      </c>
      <c r="S2" s="13" t="s">
        <v>25</v>
      </c>
      <c r="T2" s="13" t="s">
        <v>25</v>
      </c>
      <c r="U2" s="11" t="s">
        <v>26</v>
      </c>
      <c r="V2" s="13" t="s">
        <v>26</v>
      </c>
      <c r="W2" s="13" t="s">
        <v>26</v>
      </c>
    </row>
    <row r="3" spans="1:23" x14ac:dyDescent="0.25">
      <c r="A3" s="1" t="s">
        <v>0</v>
      </c>
      <c r="B3" s="1" t="s">
        <v>27</v>
      </c>
      <c r="C3" s="1" t="s">
        <v>28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35</v>
      </c>
      <c r="K3" s="1" t="s">
        <v>36</v>
      </c>
      <c r="L3" s="1" t="s">
        <v>37</v>
      </c>
      <c r="M3" s="1" t="s">
        <v>38</v>
      </c>
      <c r="N3" s="1" t="s">
        <v>39</v>
      </c>
      <c r="O3" s="1" t="s">
        <v>40</v>
      </c>
      <c r="P3" s="11" t="s">
        <v>41</v>
      </c>
      <c r="Q3" s="11" t="s">
        <v>42</v>
      </c>
      <c r="R3" s="11" t="s">
        <v>43</v>
      </c>
      <c r="S3" s="13" t="s">
        <v>44</v>
      </c>
      <c r="T3" s="13" t="s">
        <v>45</v>
      </c>
      <c r="U3" s="11" t="s">
        <v>46</v>
      </c>
      <c r="V3" s="13" t="s">
        <v>47</v>
      </c>
      <c r="W3" s="13" t="s">
        <v>48</v>
      </c>
    </row>
    <row r="4" spans="1:23" x14ac:dyDescent="0.25">
      <c r="A4" s="1">
        <v>800</v>
      </c>
      <c r="B4" s="6">
        <f t="shared" ref="B4:B24" si="0">A4+273.15</f>
        <v>1073.1500000000001</v>
      </c>
      <c r="C4" s="1">
        <f t="shared" ref="C4:C24" si="1">950/760*1.01325</f>
        <v>1.2665625</v>
      </c>
      <c r="D4" s="1">
        <v>2.5000000000000001E-2</v>
      </c>
      <c r="E4" s="6">
        <v>3.7699111843077522</v>
      </c>
      <c r="F4" s="8">
        <f t="shared" ref="F4:F24" si="2">E4*0.000001/D4</f>
        <v>1.5079644737231007E-4</v>
      </c>
      <c r="G4" s="8">
        <f t="shared" ref="G4:G24" si="3">C4*100000*F4/8.314/B4</f>
        <v>2.1406579861279638E-3</v>
      </c>
      <c r="H4" s="1">
        <v>1E-3</v>
      </c>
      <c r="I4" s="1">
        <v>1E-3</v>
      </c>
      <c r="J4" s="10">
        <v>3.2499999999999999E-3</v>
      </c>
      <c r="K4" s="1">
        <f t="shared" ref="K4:K24" si="4">1-H4-J4-I4</f>
        <v>0.99475000000000002</v>
      </c>
      <c r="L4" s="8">
        <f t="shared" ref="L4:L24" si="5">G4*H4</f>
        <v>2.1406579861279638E-6</v>
      </c>
      <c r="M4" s="8">
        <f t="shared" ref="M4:M24" si="6">G4*I4</f>
        <v>2.1406579861279638E-6</v>
      </c>
      <c r="N4" s="8">
        <f t="shared" ref="N4:N24" si="7">J4*G4</f>
        <v>6.9571384549158821E-6</v>
      </c>
      <c r="O4" s="8">
        <f t="shared" ref="O4:O24" si="8">G4*K4</f>
        <v>2.1294195317007919E-3</v>
      </c>
      <c r="P4" s="12">
        <f t="shared" ref="P4:P24" si="9">L4*8.314*273.15/100000*60*1000000</f>
        <v>2.9168208840989007</v>
      </c>
      <c r="Q4" s="12">
        <f t="shared" ref="Q4:Q24" si="10">P4*500/1000</f>
        <v>1.4584104420494504</v>
      </c>
      <c r="R4" s="12">
        <f t="shared" ref="R4:R24" si="11">Q4-P4/1000</f>
        <v>1.4554936211653515</v>
      </c>
      <c r="S4" s="14">
        <f t="shared" ref="S4:S24" si="12">M4*8.314*273.15/100000*60*1000000</f>
        <v>2.9168208840989007</v>
      </c>
      <c r="T4" s="14">
        <f t="shared" ref="T4:T24" si="13">N4*8.314*273.15/100000*60*1000000</f>
        <v>9.4796678733214268</v>
      </c>
      <c r="U4" s="12">
        <f t="shared" ref="U4:U24" si="14">O4*8.314*273.15/100000*60*1000000/1000</f>
        <v>2.9015075744573804</v>
      </c>
      <c r="V4" s="14">
        <f t="shared" ref="V4:V24" si="15">U4-R4</f>
        <v>1.4460139532920289</v>
      </c>
      <c r="W4" s="14">
        <f t="shared" ref="W4:W24" si="16">Q4+S4/1000+T4/1000+V4</f>
        <v>2.9168208840988994</v>
      </c>
    </row>
    <row r="5" spans="1:23" x14ac:dyDescent="0.25">
      <c r="A5" s="1">
        <v>850</v>
      </c>
      <c r="B5" s="6">
        <f t="shared" si="0"/>
        <v>1123.1500000000001</v>
      </c>
      <c r="C5" s="1">
        <f t="shared" si="1"/>
        <v>1.2665625</v>
      </c>
      <c r="D5" s="1">
        <v>2.5000000000000001E-2</v>
      </c>
      <c r="E5" s="6">
        <v>3.7699111843077522</v>
      </c>
      <c r="F5" s="8">
        <f t="shared" si="2"/>
        <v>1.5079644737231007E-4</v>
      </c>
      <c r="G5" s="8">
        <f t="shared" si="3"/>
        <v>2.0453609204587318E-3</v>
      </c>
      <c r="H5" s="1">
        <v>1E-3</v>
      </c>
      <c r="I5" s="1">
        <v>1E-3</v>
      </c>
      <c r="J5" s="1">
        <v>3.2499999999999999E-3</v>
      </c>
      <c r="K5" s="1">
        <f t="shared" si="4"/>
        <v>0.99475000000000002</v>
      </c>
      <c r="L5" s="8">
        <f t="shared" si="5"/>
        <v>2.0453609204587319E-6</v>
      </c>
      <c r="M5" s="8">
        <f t="shared" si="6"/>
        <v>2.0453609204587319E-6</v>
      </c>
      <c r="N5" s="8">
        <f t="shared" si="7"/>
        <v>6.6474229914908778E-6</v>
      </c>
      <c r="O5" s="8">
        <f t="shared" si="8"/>
        <v>2.0346227756263234E-3</v>
      </c>
      <c r="P5" s="12">
        <f t="shared" si="9"/>
        <v>2.7869708692256023</v>
      </c>
      <c r="Q5" s="12">
        <f t="shared" si="10"/>
        <v>1.3934854346128012</v>
      </c>
      <c r="R5" s="12">
        <f t="shared" si="11"/>
        <v>1.3906984637435755</v>
      </c>
      <c r="S5" s="14">
        <f t="shared" si="12"/>
        <v>2.7869708692256023</v>
      </c>
      <c r="T5" s="14">
        <f t="shared" si="13"/>
        <v>9.057655324983207</v>
      </c>
      <c r="U5" s="12">
        <f t="shared" si="14"/>
        <v>2.7723392721621676</v>
      </c>
      <c r="V5" s="14">
        <f t="shared" si="15"/>
        <v>1.381640808418592</v>
      </c>
      <c r="W5" s="14">
        <f t="shared" si="16"/>
        <v>2.7869708692256019</v>
      </c>
    </row>
    <row r="6" spans="1:23" x14ac:dyDescent="0.25">
      <c r="A6" s="1">
        <v>900</v>
      </c>
      <c r="B6" s="6">
        <f t="shared" si="0"/>
        <v>1173.1500000000001</v>
      </c>
      <c r="C6" s="1">
        <f t="shared" si="1"/>
        <v>1.2665625</v>
      </c>
      <c r="D6" s="1">
        <v>2.5000000000000001E-2</v>
      </c>
      <c r="E6" s="6">
        <v>3.7699111843077522</v>
      </c>
      <c r="F6" s="8">
        <f t="shared" si="2"/>
        <v>1.5079644737231007E-4</v>
      </c>
      <c r="G6" s="8">
        <f t="shared" si="3"/>
        <v>1.9581870330420015E-3</v>
      </c>
      <c r="H6" s="1">
        <v>1E-3</v>
      </c>
      <c r="I6" s="1">
        <v>1E-3</v>
      </c>
      <c r="J6" s="1">
        <v>3.2499999999999999E-3</v>
      </c>
      <c r="K6" s="1">
        <f t="shared" si="4"/>
        <v>0.99475000000000002</v>
      </c>
      <c r="L6" s="8">
        <f t="shared" si="5"/>
        <v>1.9581870330420014E-6</v>
      </c>
      <c r="M6" s="8">
        <f t="shared" si="6"/>
        <v>1.9581870330420014E-6</v>
      </c>
      <c r="N6" s="8">
        <f t="shared" si="7"/>
        <v>6.3641078573865052E-6</v>
      </c>
      <c r="O6" s="8">
        <f t="shared" si="8"/>
        <v>1.9479065511185311E-3</v>
      </c>
      <c r="P6" s="12">
        <f t="shared" si="9"/>
        <v>2.6681893464354385</v>
      </c>
      <c r="Q6" s="12">
        <f t="shared" si="10"/>
        <v>1.3340946732177192</v>
      </c>
      <c r="R6" s="12">
        <f t="shared" si="11"/>
        <v>1.3314264838712837</v>
      </c>
      <c r="S6" s="14">
        <f t="shared" si="12"/>
        <v>2.6681893464354385</v>
      </c>
      <c r="T6" s="14">
        <f t="shared" si="13"/>
        <v>8.6716153759151755</v>
      </c>
      <c r="U6" s="12">
        <f t="shared" si="14"/>
        <v>2.6541813523666522</v>
      </c>
      <c r="V6" s="14">
        <f t="shared" si="15"/>
        <v>1.3227548684953685</v>
      </c>
      <c r="W6" s="14">
        <f t="shared" si="16"/>
        <v>2.6681893464354385</v>
      </c>
    </row>
    <row r="7" spans="1:23" x14ac:dyDescent="0.25">
      <c r="A7" s="1">
        <v>950</v>
      </c>
      <c r="B7" s="6">
        <f t="shared" si="0"/>
        <v>1223.1500000000001</v>
      </c>
      <c r="C7" s="1">
        <f t="shared" si="1"/>
        <v>1.2665625</v>
      </c>
      <c r="D7" s="1">
        <v>2.5000000000000001E-2</v>
      </c>
      <c r="E7" s="6">
        <v>3.7699111843077522</v>
      </c>
      <c r="F7" s="8">
        <f t="shared" si="2"/>
        <v>1.5079644737231007E-4</v>
      </c>
      <c r="G7" s="8">
        <f t="shared" si="3"/>
        <v>1.8781401445556345E-3</v>
      </c>
      <c r="H7" s="1">
        <v>1E-3</v>
      </c>
      <c r="I7" s="1">
        <v>1E-3</v>
      </c>
      <c r="J7" s="1">
        <v>3.2499999999999999E-3</v>
      </c>
      <c r="K7" s="1">
        <f t="shared" si="4"/>
        <v>0.99475000000000002</v>
      </c>
      <c r="L7" s="8">
        <f t="shared" si="5"/>
        <v>1.8781401445556346E-6</v>
      </c>
      <c r="M7" s="8">
        <f t="shared" si="6"/>
        <v>1.8781401445556346E-6</v>
      </c>
      <c r="N7" s="8">
        <f t="shared" si="7"/>
        <v>6.1039554698058117E-6</v>
      </c>
      <c r="O7" s="8">
        <f t="shared" si="8"/>
        <v>1.8682799087967176E-3</v>
      </c>
      <c r="P7" s="12">
        <f t="shared" si="9"/>
        <v>2.5591189402532275</v>
      </c>
      <c r="Q7" s="12">
        <f t="shared" si="10"/>
        <v>1.2795594701266138</v>
      </c>
      <c r="R7" s="12">
        <f t="shared" si="11"/>
        <v>1.2770003511863606</v>
      </c>
      <c r="S7" s="14">
        <f t="shared" si="12"/>
        <v>2.5591189402532275</v>
      </c>
      <c r="T7" s="14">
        <f t="shared" si="13"/>
        <v>8.3171365558229873</v>
      </c>
      <c r="U7" s="12">
        <f t="shared" si="14"/>
        <v>2.5456835658168986</v>
      </c>
      <c r="V7" s="14">
        <f t="shared" si="15"/>
        <v>1.268683214630538</v>
      </c>
      <c r="W7" s="14">
        <f t="shared" si="16"/>
        <v>2.5591189402532279</v>
      </c>
    </row>
    <row r="8" spans="1:23" x14ac:dyDescent="0.25">
      <c r="A8" s="1">
        <v>1000</v>
      </c>
      <c r="B8" s="6">
        <f t="shared" si="0"/>
        <v>1273.1500000000001</v>
      </c>
      <c r="C8" s="1">
        <f t="shared" si="1"/>
        <v>1.2665625</v>
      </c>
      <c r="D8" s="1">
        <v>2.5000000000000001E-2</v>
      </c>
      <c r="E8" s="6">
        <v>3.7699111843077522</v>
      </c>
      <c r="F8" s="8">
        <f t="shared" si="2"/>
        <v>1.5079644737231007E-4</v>
      </c>
      <c r="G8" s="8">
        <f t="shared" si="3"/>
        <v>1.8043805661652E-3</v>
      </c>
      <c r="H8" s="1">
        <v>1E-3</v>
      </c>
      <c r="I8" s="1">
        <v>1E-3</v>
      </c>
      <c r="J8" s="1">
        <v>3.2499999999999999E-3</v>
      </c>
      <c r="K8" s="1">
        <f t="shared" si="4"/>
        <v>0.99475000000000002</v>
      </c>
      <c r="L8" s="8">
        <f t="shared" si="5"/>
        <v>1.8043805661652001E-6</v>
      </c>
      <c r="M8" s="8">
        <f t="shared" si="6"/>
        <v>1.8043805661652001E-6</v>
      </c>
      <c r="N8" s="8">
        <f t="shared" si="7"/>
        <v>5.8642368400368996E-6</v>
      </c>
      <c r="O8" s="8">
        <f t="shared" si="8"/>
        <v>1.7949075681928327E-3</v>
      </c>
      <c r="P8" s="12">
        <f t="shared" si="9"/>
        <v>2.4586155062410047</v>
      </c>
      <c r="Q8" s="12">
        <f t="shared" si="10"/>
        <v>1.2293077531205023</v>
      </c>
      <c r="R8" s="12">
        <f t="shared" si="11"/>
        <v>1.2268491376142614</v>
      </c>
      <c r="S8" s="14">
        <f t="shared" si="12"/>
        <v>2.4586155062410047</v>
      </c>
      <c r="T8" s="14">
        <f t="shared" si="13"/>
        <v>7.9905003952832638</v>
      </c>
      <c r="U8" s="12">
        <f t="shared" si="14"/>
        <v>2.4457077748332394</v>
      </c>
      <c r="V8" s="14">
        <f t="shared" si="15"/>
        <v>1.218858637218978</v>
      </c>
      <c r="W8" s="14">
        <f t="shared" si="16"/>
        <v>2.4586155062410047</v>
      </c>
    </row>
    <row r="9" spans="1:23" x14ac:dyDescent="0.25">
      <c r="A9" s="1">
        <v>1050</v>
      </c>
      <c r="B9" s="6">
        <f t="shared" si="0"/>
        <v>1323.15</v>
      </c>
      <c r="C9" s="1">
        <f t="shared" si="1"/>
        <v>1.2665625</v>
      </c>
      <c r="D9" s="1">
        <v>2.5000000000000001E-2</v>
      </c>
      <c r="E9" s="6">
        <v>3.7699111843077522</v>
      </c>
      <c r="F9" s="8">
        <f t="shared" si="2"/>
        <v>1.5079644737231007E-4</v>
      </c>
      <c r="G9" s="8">
        <f t="shared" si="3"/>
        <v>1.7361955317335331E-3</v>
      </c>
      <c r="H9" s="1">
        <v>1E-3</v>
      </c>
      <c r="I9" s="1">
        <v>1E-3</v>
      </c>
      <c r="J9" s="1">
        <v>3.2499999999999999E-3</v>
      </c>
      <c r="K9" s="1">
        <f t="shared" si="4"/>
        <v>0.99475000000000002</v>
      </c>
      <c r="L9" s="8">
        <f t="shared" si="5"/>
        <v>1.7361955317335333E-6</v>
      </c>
      <c r="M9" s="8">
        <f t="shared" si="6"/>
        <v>1.7361955317335333E-6</v>
      </c>
      <c r="N9" s="8">
        <f t="shared" si="7"/>
        <v>5.6426354781339821E-6</v>
      </c>
      <c r="O9" s="8">
        <f t="shared" si="8"/>
        <v>1.7270805051919321E-3</v>
      </c>
      <c r="P9" s="12">
        <f t="shared" si="9"/>
        <v>2.3657078424749534</v>
      </c>
      <c r="Q9" s="12">
        <f t="shared" si="10"/>
        <v>1.1828539212374767</v>
      </c>
      <c r="R9" s="12">
        <f t="shared" si="11"/>
        <v>1.1804882133950017</v>
      </c>
      <c r="S9" s="14">
        <f t="shared" si="12"/>
        <v>2.3657078424749534</v>
      </c>
      <c r="T9" s="14">
        <f t="shared" si="13"/>
        <v>7.6885504880435986</v>
      </c>
      <c r="U9" s="12">
        <f t="shared" si="14"/>
        <v>2.3532878763019602</v>
      </c>
      <c r="V9" s="14">
        <f t="shared" si="15"/>
        <v>1.1727996629069586</v>
      </c>
      <c r="W9" s="14">
        <f t="shared" si="16"/>
        <v>2.3657078424749538</v>
      </c>
    </row>
    <row r="10" spans="1:23" x14ac:dyDescent="0.25">
      <c r="A10" s="5">
        <v>1100</v>
      </c>
      <c r="B10" s="6">
        <f t="shared" si="0"/>
        <v>1373.15</v>
      </c>
      <c r="C10" s="1">
        <f t="shared" si="1"/>
        <v>1.2665625</v>
      </c>
      <c r="D10" s="1">
        <v>2.5000000000000001E-2</v>
      </c>
      <c r="E10" s="6">
        <v>3.7699111843077522</v>
      </c>
      <c r="F10" s="8">
        <f t="shared" si="2"/>
        <v>1.5079644737231007E-4</v>
      </c>
      <c r="G10" s="8">
        <f t="shared" si="3"/>
        <v>1.6729760898759962E-3</v>
      </c>
      <c r="H10" s="1">
        <v>1E-3</v>
      </c>
      <c r="I10" s="1">
        <v>1E-3</v>
      </c>
      <c r="J10" s="1">
        <v>3.2499999999999999E-3</v>
      </c>
      <c r="K10" s="1">
        <f t="shared" si="4"/>
        <v>0.99475000000000002</v>
      </c>
      <c r="L10" s="8">
        <f t="shared" si="5"/>
        <v>1.6729760898759963E-6</v>
      </c>
      <c r="M10" s="8">
        <f t="shared" si="6"/>
        <v>1.6729760898759963E-6</v>
      </c>
      <c r="N10" s="8">
        <f t="shared" si="7"/>
        <v>5.4371722920969879E-6</v>
      </c>
      <c r="O10" s="8">
        <f t="shared" si="8"/>
        <v>1.6641929654041474E-3</v>
      </c>
      <c r="P10" s="12">
        <f t="shared" si="9"/>
        <v>2.2795662030883261</v>
      </c>
      <c r="Q10" s="12">
        <f t="shared" si="10"/>
        <v>1.1397831015441631</v>
      </c>
      <c r="R10" s="12">
        <f t="shared" si="11"/>
        <v>1.1375035353410747</v>
      </c>
      <c r="S10" s="14">
        <f t="shared" si="12"/>
        <v>2.2795662030883261</v>
      </c>
      <c r="T10" s="14">
        <f t="shared" si="13"/>
        <v>7.4085901600370594</v>
      </c>
      <c r="U10" s="12">
        <f t="shared" si="14"/>
        <v>2.2675984805221123</v>
      </c>
      <c r="V10" s="14">
        <f t="shared" si="15"/>
        <v>1.1300949451810376</v>
      </c>
      <c r="W10" s="14">
        <f t="shared" si="16"/>
        <v>2.2795662030883261</v>
      </c>
    </row>
    <row r="11" spans="1:23" x14ac:dyDescent="0.25">
      <c r="A11" s="5">
        <v>1150</v>
      </c>
      <c r="B11" s="6">
        <f t="shared" si="0"/>
        <v>1423.15</v>
      </c>
      <c r="C11" s="1">
        <f t="shared" si="1"/>
        <v>1.2665625</v>
      </c>
      <c r="D11" s="1">
        <v>2.5000000000000001E-2</v>
      </c>
      <c r="E11" s="6">
        <v>3.7699111843077522</v>
      </c>
      <c r="F11" s="8">
        <f t="shared" si="2"/>
        <v>1.5079644737231007E-4</v>
      </c>
      <c r="G11" s="8">
        <f t="shared" si="3"/>
        <v>1.6141988671701678E-3</v>
      </c>
      <c r="H11" s="1">
        <v>1E-3</v>
      </c>
      <c r="I11" s="1">
        <v>1E-3</v>
      </c>
      <c r="J11" s="1">
        <v>3.2499999999999999E-3</v>
      </c>
      <c r="K11" s="1">
        <f t="shared" si="4"/>
        <v>0.99475000000000002</v>
      </c>
      <c r="L11" s="8">
        <f t="shared" si="5"/>
        <v>1.6141988671701678E-6</v>
      </c>
      <c r="M11" s="8">
        <f t="shared" si="6"/>
        <v>1.6141988671701678E-6</v>
      </c>
      <c r="N11" s="8">
        <f t="shared" si="7"/>
        <v>5.2461463183030448E-6</v>
      </c>
      <c r="O11" s="8">
        <f t="shared" si="8"/>
        <v>1.6057243231175245E-3</v>
      </c>
      <c r="P11" s="12">
        <f t="shared" si="9"/>
        <v>2.199477449159073</v>
      </c>
      <c r="Q11" s="12">
        <f t="shared" si="10"/>
        <v>1.0997387245795365</v>
      </c>
      <c r="R11" s="12">
        <f t="shared" si="11"/>
        <v>1.0975392471303773</v>
      </c>
      <c r="S11" s="14">
        <f t="shared" si="12"/>
        <v>2.199477449159073</v>
      </c>
      <c r="T11" s="14">
        <f t="shared" si="13"/>
        <v>7.1483017097669865</v>
      </c>
      <c r="U11" s="12">
        <f t="shared" si="14"/>
        <v>2.1879301925509882</v>
      </c>
      <c r="V11" s="14">
        <f t="shared" si="15"/>
        <v>1.0903909454206109</v>
      </c>
      <c r="W11" s="14">
        <f t="shared" si="16"/>
        <v>2.1994774491590734</v>
      </c>
    </row>
    <row r="12" spans="1:23" x14ac:dyDescent="0.25">
      <c r="A12" s="5">
        <v>1200</v>
      </c>
      <c r="B12" s="6">
        <f t="shared" si="0"/>
        <v>1473.15</v>
      </c>
      <c r="C12" s="1">
        <f t="shared" si="1"/>
        <v>1.2665625</v>
      </c>
      <c r="D12" s="1">
        <v>2.5000000000000001E-2</v>
      </c>
      <c r="E12" s="6">
        <v>3.7699111843077522</v>
      </c>
      <c r="F12" s="8">
        <f t="shared" si="2"/>
        <v>1.5079644737231007E-4</v>
      </c>
      <c r="G12" s="8">
        <f t="shared" si="3"/>
        <v>1.5594115452012521E-3</v>
      </c>
      <c r="H12" s="1">
        <v>1E-3</v>
      </c>
      <c r="I12" s="1">
        <v>1E-3</v>
      </c>
      <c r="J12" s="1">
        <v>3.2499999999999999E-3</v>
      </c>
      <c r="K12" s="1">
        <f t="shared" si="4"/>
        <v>0.99475000000000002</v>
      </c>
      <c r="L12" s="8">
        <f t="shared" si="5"/>
        <v>1.5594115452012522E-6</v>
      </c>
      <c r="M12" s="8">
        <f t="shared" si="6"/>
        <v>1.5594115452012522E-6</v>
      </c>
      <c r="N12" s="8">
        <f t="shared" si="7"/>
        <v>5.0680875219040694E-6</v>
      </c>
      <c r="O12" s="8">
        <f t="shared" si="8"/>
        <v>1.5512246345889455E-3</v>
      </c>
      <c r="P12" s="12">
        <f t="shared" si="9"/>
        <v>2.1248252600011783</v>
      </c>
      <c r="Q12" s="12">
        <f t="shared" si="10"/>
        <v>1.0624126300005892</v>
      </c>
      <c r="R12" s="12">
        <f t="shared" si="11"/>
        <v>1.0602878047405879</v>
      </c>
      <c r="S12" s="14">
        <f t="shared" si="12"/>
        <v>2.1248252600011783</v>
      </c>
      <c r="T12" s="14">
        <f t="shared" si="13"/>
        <v>6.9056820950038285</v>
      </c>
      <c r="U12" s="12">
        <f t="shared" si="14"/>
        <v>2.1136699273861721</v>
      </c>
      <c r="V12" s="14">
        <f t="shared" si="15"/>
        <v>1.0533821226455842</v>
      </c>
      <c r="W12" s="14">
        <f t="shared" si="16"/>
        <v>2.1248252600011783</v>
      </c>
    </row>
    <row r="13" spans="1:23" x14ac:dyDescent="0.25">
      <c r="A13" s="5">
        <v>1250</v>
      </c>
      <c r="B13" s="6">
        <f t="shared" si="0"/>
        <v>1523.15</v>
      </c>
      <c r="C13" s="1">
        <f t="shared" si="1"/>
        <v>1.2665625</v>
      </c>
      <c r="D13" s="1">
        <v>2.5000000000000001E-2</v>
      </c>
      <c r="E13" s="6">
        <v>3.7699111843077522</v>
      </c>
      <c r="F13" s="8">
        <f t="shared" si="2"/>
        <v>1.5079644737231007E-4</v>
      </c>
      <c r="G13" s="8">
        <f t="shared" si="3"/>
        <v>1.5082211980522104E-3</v>
      </c>
      <c r="H13" s="1">
        <v>1E-3</v>
      </c>
      <c r="I13" s="1">
        <v>1E-3</v>
      </c>
      <c r="J13" s="1">
        <v>3.2499999999999999E-3</v>
      </c>
      <c r="K13" s="1">
        <f t="shared" si="4"/>
        <v>0.99475000000000002</v>
      </c>
      <c r="L13" s="8">
        <f t="shared" si="5"/>
        <v>1.5082211980522105E-6</v>
      </c>
      <c r="M13" s="8">
        <f t="shared" si="6"/>
        <v>1.5082211980522105E-6</v>
      </c>
      <c r="N13" s="8">
        <f t="shared" si="7"/>
        <v>4.9017188936696836E-6</v>
      </c>
      <c r="O13" s="8">
        <f t="shared" si="8"/>
        <v>1.5003030367624363E-3</v>
      </c>
      <c r="P13" s="12">
        <f t="shared" si="9"/>
        <v>2.0550742420449302</v>
      </c>
      <c r="Q13" s="12">
        <f t="shared" si="10"/>
        <v>1.0275371210224651</v>
      </c>
      <c r="R13" s="12">
        <f t="shared" si="11"/>
        <v>1.0254820467804202</v>
      </c>
      <c r="S13" s="14">
        <f t="shared" si="12"/>
        <v>2.0550742420449302</v>
      </c>
      <c r="T13" s="14">
        <f t="shared" si="13"/>
        <v>6.6789912866460215</v>
      </c>
      <c r="U13" s="12">
        <f t="shared" si="14"/>
        <v>2.0442851022741944</v>
      </c>
      <c r="V13" s="14">
        <f t="shared" si="15"/>
        <v>1.0188030554937741</v>
      </c>
      <c r="W13" s="14">
        <f t="shared" si="16"/>
        <v>2.0550742420449302</v>
      </c>
    </row>
    <row r="14" spans="1:23" x14ac:dyDescent="0.25">
      <c r="A14" s="5">
        <v>1300</v>
      </c>
      <c r="B14" s="6">
        <f t="shared" si="0"/>
        <v>1573.15</v>
      </c>
      <c r="C14" s="1">
        <f t="shared" si="1"/>
        <v>1.2665625</v>
      </c>
      <c r="D14" s="1">
        <v>2.5000000000000001E-2</v>
      </c>
      <c r="E14" s="6">
        <v>3.7699111843077522</v>
      </c>
      <c r="F14" s="8">
        <f t="shared" si="2"/>
        <v>1.5079644737231007E-4</v>
      </c>
      <c r="G14" s="8">
        <f t="shared" si="3"/>
        <v>1.4602848538367125E-3</v>
      </c>
      <c r="H14" s="1">
        <v>1E-3</v>
      </c>
      <c r="I14" s="1">
        <v>1E-3</v>
      </c>
      <c r="J14" s="1">
        <v>3.2499999999999999E-3</v>
      </c>
      <c r="K14" s="1">
        <f t="shared" si="4"/>
        <v>0.99475000000000002</v>
      </c>
      <c r="L14" s="8">
        <f t="shared" si="5"/>
        <v>1.4602848538367125E-6</v>
      </c>
      <c r="M14" s="8">
        <f t="shared" si="6"/>
        <v>1.4602848538367125E-6</v>
      </c>
      <c r="N14" s="8">
        <f t="shared" si="7"/>
        <v>4.745925774969316E-6</v>
      </c>
      <c r="O14" s="8">
        <f t="shared" si="8"/>
        <v>1.4526183583540699E-3</v>
      </c>
      <c r="P14" s="12">
        <f t="shared" si="9"/>
        <v>1.9897570681567143</v>
      </c>
      <c r="Q14" s="12">
        <f t="shared" si="10"/>
        <v>0.99487853407835714</v>
      </c>
      <c r="R14" s="12">
        <f t="shared" si="11"/>
        <v>0.9928887770102004</v>
      </c>
      <c r="S14" s="14">
        <f t="shared" si="12"/>
        <v>1.9897570681567143</v>
      </c>
      <c r="T14" s="14">
        <f t="shared" si="13"/>
        <v>6.4667104715093204</v>
      </c>
      <c r="U14" s="12">
        <f t="shared" si="14"/>
        <v>1.9793108435488915</v>
      </c>
      <c r="V14" s="14">
        <f t="shared" si="15"/>
        <v>0.98642206653869113</v>
      </c>
      <c r="W14" s="14">
        <f t="shared" si="16"/>
        <v>1.9897570681567143</v>
      </c>
    </row>
    <row r="15" spans="1:23" x14ac:dyDescent="0.25">
      <c r="A15" s="5">
        <v>1350</v>
      </c>
      <c r="B15" s="6">
        <f t="shared" si="0"/>
        <v>1623.15</v>
      </c>
      <c r="C15" s="1">
        <f t="shared" si="1"/>
        <v>1.2665625</v>
      </c>
      <c r="D15" s="1">
        <v>2.5000000000000001E-2</v>
      </c>
      <c r="E15" s="6">
        <v>3.7699111843077522</v>
      </c>
      <c r="F15" s="8">
        <f t="shared" si="2"/>
        <v>1.5079644737231007E-4</v>
      </c>
      <c r="G15" s="8">
        <f t="shared" si="3"/>
        <v>1.4153018007043246E-3</v>
      </c>
      <c r="H15" s="1">
        <v>1E-3</v>
      </c>
      <c r="I15" s="1">
        <v>1E-3</v>
      </c>
      <c r="J15" s="1">
        <v>3.2499999999999999E-3</v>
      </c>
      <c r="K15" s="1">
        <f t="shared" si="4"/>
        <v>0.99475000000000002</v>
      </c>
      <c r="L15" s="8">
        <f t="shared" si="5"/>
        <v>1.4153018007043246E-6</v>
      </c>
      <c r="M15" s="8">
        <f t="shared" si="6"/>
        <v>1.4153018007043246E-6</v>
      </c>
      <c r="N15" s="8">
        <f t="shared" si="7"/>
        <v>4.599730852289055E-6</v>
      </c>
      <c r="O15" s="8">
        <f t="shared" si="8"/>
        <v>1.4078714662506269E-3</v>
      </c>
      <c r="P15" s="12">
        <f t="shared" si="9"/>
        <v>1.9284639939443273</v>
      </c>
      <c r="Q15" s="12">
        <f t="shared" si="10"/>
        <v>0.96423199697216366</v>
      </c>
      <c r="R15" s="12">
        <f t="shared" si="11"/>
        <v>0.96230353297821936</v>
      </c>
      <c r="S15" s="14">
        <f t="shared" si="12"/>
        <v>1.9284639939443273</v>
      </c>
      <c r="T15" s="14">
        <f t="shared" si="13"/>
        <v>6.2675079803190652</v>
      </c>
      <c r="U15" s="12">
        <f t="shared" si="14"/>
        <v>1.91833955797612</v>
      </c>
      <c r="V15" s="14">
        <f t="shared" si="15"/>
        <v>0.95603602499790064</v>
      </c>
      <c r="W15" s="14">
        <f t="shared" si="16"/>
        <v>1.9284639939443275</v>
      </c>
    </row>
    <row r="16" spans="1:23" x14ac:dyDescent="0.25">
      <c r="A16" s="5">
        <v>1400</v>
      </c>
      <c r="B16" s="6">
        <f t="shared" si="0"/>
        <v>1673.15</v>
      </c>
      <c r="C16" s="1">
        <f t="shared" si="1"/>
        <v>1.2665625</v>
      </c>
      <c r="D16" s="1">
        <v>2.5000000000000001E-2</v>
      </c>
      <c r="E16" s="6">
        <v>3.7699111843077522</v>
      </c>
      <c r="F16" s="8">
        <f t="shared" si="2"/>
        <v>1.5079644737231007E-4</v>
      </c>
      <c r="G16" s="8">
        <f t="shared" si="3"/>
        <v>1.3730072723983052E-3</v>
      </c>
      <c r="H16" s="1">
        <v>1E-3</v>
      </c>
      <c r="I16" s="1">
        <v>1E-3</v>
      </c>
      <c r="J16" s="1">
        <v>3.2499999999999999E-3</v>
      </c>
      <c r="K16" s="1">
        <f t="shared" si="4"/>
        <v>0.99475000000000002</v>
      </c>
      <c r="L16" s="8">
        <f t="shared" si="5"/>
        <v>1.3730072723983051E-6</v>
      </c>
      <c r="M16" s="8">
        <f t="shared" si="6"/>
        <v>1.3730072723983051E-6</v>
      </c>
      <c r="N16" s="8">
        <f t="shared" si="7"/>
        <v>4.462273635294492E-6</v>
      </c>
      <c r="O16" s="8">
        <f t="shared" si="8"/>
        <v>1.3657989842182142E-3</v>
      </c>
      <c r="P16" s="12">
        <f t="shared" si="9"/>
        <v>1.8708342538151002</v>
      </c>
      <c r="Q16" s="12">
        <f t="shared" si="10"/>
        <v>0.93541712690755008</v>
      </c>
      <c r="R16" s="12">
        <f t="shared" si="11"/>
        <v>0.93354629265373501</v>
      </c>
      <c r="S16" s="14">
        <f t="shared" si="12"/>
        <v>1.8708342538151002</v>
      </c>
      <c r="T16" s="14">
        <f t="shared" si="13"/>
        <v>6.080211324899075</v>
      </c>
      <c r="U16" s="12">
        <f t="shared" si="14"/>
        <v>1.8610123739825712</v>
      </c>
      <c r="V16" s="14">
        <f t="shared" si="15"/>
        <v>0.92746608132883623</v>
      </c>
      <c r="W16" s="14">
        <f t="shared" si="16"/>
        <v>1.8708342538151004</v>
      </c>
    </row>
    <row r="17" spans="1:23" x14ac:dyDescent="0.25">
      <c r="A17" s="5">
        <v>1450</v>
      </c>
      <c r="B17" s="6">
        <f t="shared" si="0"/>
        <v>1723.15</v>
      </c>
      <c r="C17" s="1">
        <f t="shared" si="1"/>
        <v>1.2665625</v>
      </c>
      <c r="D17" s="1">
        <v>2.5000000000000001E-2</v>
      </c>
      <c r="E17" s="6">
        <v>3.7699111843077522</v>
      </c>
      <c r="F17" s="8">
        <f t="shared" si="2"/>
        <v>1.5079644737231007E-4</v>
      </c>
      <c r="G17" s="8">
        <f t="shared" si="3"/>
        <v>1.3331672331562687E-3</v>
      </c>
      <c r="H17" s="1">
        <v>1E-3</v>
      </c>
      <c r="I17" s="1">
        <v>1E-3</v>
      </c>
      <c r="J17" s="1">
        <v>3.2499999999999999E-3</v>
      </c>
      <c r="K17" s="1">
        <f t="shared" si="4"/>
        <v>0.99475000000000002</v>
      </c>
      <c r="L17" s="8">
        <f t="shared" si="5"/>
        <v>1.3331672331562687E-6</v>
      </c>
      <c r="M17" s="8">
        <f t="shared" si="6"/>
        <v>1.3331672331562687E-6</v>
      </c>
      <c r="N17" s="8">
        <f t="shared" si="7"/>
        <v>4.3327935077578731E-6</v>
      </c>
      <c r="O17" s="8">
        <f t="shared" si="8"/>
        <v>1.3261681051821984E-3</v>
      </c>
      <c r="P17" s="12">
        <f t="shared" si="9"/>
        <v>1.8165489549782288</v>
      </c>
      <c r="Q17" s="12">
        <f t="shared" si="10"/>
        <v>0.90827447748911438</v>
      </c>
      <c r="R17" s="12">
        <f t="shared" si="11"/>
        <v>0.9064579285341362</v>
      </c>
      <c r="S17" s="14">
        <f t="shared" si="12"/>
        <v>1.8165489549782288</v>
      </c>
      <c r="T17" s="14">
        <f t="shared" si="13"/>
        <v>5.9037841036792438</v>
      </c>
      <c r="U17" s="12">
        <f t="shared" si="14"/>
        <v>1.8070120729645933</v>
      </c>
      <c r="V17" s="14">
        <f t="shared" si="15"/>
        <v>0.90055414443045712</v>
      </c>
      <c r="W17" s="14">
        <f t="shared" si="16"/>
        <v>1.816548954978229</v>
      </c>
    </row>
    <row r="18" spans="1:23" x14ac:dyDescent="0.25">
      <c r="A18" s="5">
        <v>1500</v>
      </c>
      <c r="B18" s="6">
        <f t="shared" si="0"/>
        <v>1773.15</v>
      </c>
      <c r="C18" s="1">
        <f t="shared" si="1"/>
        <v>1.2665625</v>
      </c>
      <c r="D18" s="1">
        <v>2.5000000000000001E-2</v>
      </c>
      <c r="E18" s="6">
        <v>3.7699111843077522</v>
      </c>
      <c r="F18" s="8">
        <f t="shared" si="2"/>
        <v>1.5079644737231007E-4</v>
      </c>
      <c r="G18" s="8">
        <f t="shared" si="3"/>
        <v>1.2955740449557141E-3</v>
      </c>
      <c r="H18" s="1">
        <v>1E-3</v>
      </c>
      <c r="I18" s="1">
        <v>1E-3</v>
      </c>
      <c r="J18" s="1">
        <v>3.2499999999999999E-3</v>
      </c>
      <c r="K18" s="1">
        <f t="shared" si="4"/>
        <v>0.99475000000000002</v>
      </c>
      <c r="L18" s="8">
        <f t="shared" si="5"/>
        <v>1.2955740449557143E-6</v>
      </c>
      <c r="M18" s="8">
        <f t="shared" si="6"/>
        <v>1.2955740449557143E-6</v>
      </c>
      <c r="N18" s="8">
        <f t="shared" si="7"/>
        <v>4.2106156461060707E-6</v>
      </c>
      <c r="O18" s="8">
        <f t="shared" si="8"/>
        <v>1.2887722812196967E-3</v>
      </c>
      <c r="P18" s="12">
        <f t="shared" si="9"/>
        <v>1.7653251737138627</v>
      </c>
      <c r="Q18" s="12">
        <f t="shared" si="10"/>
        <v>0.88266258685693133</v>
      </c>
      <c r="R18" s="12">
        <f t="shared" si="11"/>
        <v>0.88089726168321747</v>
      </c>
      <c r="S18" s="14">
        <f t="shared" si="12"/>
        <v>1.7653251737138627</v>
      </c>
      <c r="T18" s="14">
        <f t="shared" si="13"/>
        <v>5.7373068145700516</v>
      </c>
      <c r="U18" s="12">
        <f t="shared" si="14"/>
        <v>1.7560572165518651</v>
      </c>
      <c r="V18" s="14">
        <f t="shared" si="15"/>
        <v>0.87515995486864762</v>
      </c>
      <c r="W18" s="14">
        <f t="shared" si="16"/>
        <v>1.7653251737138629</v>
      </c>
    </row>
    <row r="19" spans="1:23" x14ac:dyDescent="0.25">
      <c r="A19" s="5">
        <v>1550</v>
      </c>
      <c r="B19" s="6">
        <f t="shared" si="0"/>
        <v>1823.15</v>
      </c>
      <c r="C19" s="1">
        <f t="shared" si="1"/>
        <v>1.2665625</v>
      </c>
      <c r="D19" s="1">
        <v>2.5000000000000001E-2</v>
      </c>
      <c r="E19" s="6">
        <v>3.7699111843077522</v>
      </c>
      <c r="F19" s="8">
        <f t="shared" si="2"/>
        <v>1.5079644737231007E-4</v>
      </c>
      <c r="G19" s="8">
        <f t="shared" si="3"/>
        <v>1.2600428477158897E-3</v>
      </c>
      <c r="H19" s="1">
        <v>1E-3</v>
      </c>
      <c r="I19" s="1">
        <v>1E-3</v>
      </c>
      <c r="J19" s="1">
        <v>3.2499999999999999E-3</v>
      </c>
      <c r="K19" s="1">
        <f t="shared" si="4"/>
        <v>0.99475000000000002</v>
      </c>
      <c r="L19" s="8">
        <f t="shared" si="5"/>
        <v>1.2600428477158897E-6</v>
      </c>
      <c r="M19" s="8">
        <f t="shared" si="6"/>
        <v>1.2600428477158897E-6</v>
      </c>
      <c r="N19" s="8">
        <f t="shared" si="7"/>
        <v>4.0951392550766418E-6</v>
      </c>
      <c r="O19" s="8">
        <f t="shared" si="8"/>
        <v>1.2534276227653812E-3</v>
      </c>
      <c r="P19" s="12">
        <f t="shared" si="9"/>
        <v>1.7169110231032745</v>
      </c>
      <c r="Q19" s="12">
        <f t="shared" si="10"/>
        <v>0.85845551155163724</v>
      </c>
      <c r="R19" s="12">
        <f t="shared" si="11"/>
        <v>0.85673860052853401</v>
      </c>
      <c r="S19" s="14">
        <f t="shared" si="12"/>
        <v>1.7169110231032745</v>
      </c>
      <c r="T19" s="14">
        <f t="shared" si="13"/>
        <v>5.5799608250856423</v>
      </c>
      <c r="U19" s="12">
        <f t="shared" si="14"/>
        <v>1.7078972402319821</v>
      </c>
      <c r="V19" s="14">
        <f t="shared" si="15"/>
        <v>0.85115863970344807</v>
      </c>
      <c r="W19" s="14">
        <f t="shared" si="16"/>
        <v>1.716911023103274</v>
      </c>
    </row>
    <row r="20" spans="1:23" x14ac:dyDescent="0.25">
      <c r="A20" s="5">
        <v>1600</v>
      </c>
      <c r="B20" s="6">
        <f t="shared" si="0"/>
        <v>1873.15</v>
      </c>
      <c r="C20" s="1">
        <f t="shared" si="1"/>
        <v>1.2665625</v>
      </c>
      <c r="D20" s="1">
        <v>2.5000000000000001E-2</v>
      </c>
      <c r="E20" s="6">
        <v>3.7699111843077522</v>
      </c>
      <c r="F20" s="8">
        <f t="shared" si="2"/>
        <v>1.5079644737231007E-4</v>
      </c>
      <c r="G20" s="8">
        <f t="shared" si="3"/>
        <v>1.2264085192393692E-3</v>
      </c>
      <c r="H20" s="1">
        <v>1E-3</v>
      </c>
      <c r="I20" s="1">
        <v>1E-3</v>
      </c>
      <c r="J20" s="1">
        <v>3.2499999999999999E-3</v>
      </c>
      <c r="K20" s="1">
        <f t="shared" si="4"/>
        <v>0.99475000000000002</v>
      </c>
      <c r="L20" s="8">
        <f t="shared" si="5"/>
        <v>1.2264085192393693E-6</v>
      </c>
      <c r="M20" s="8">
        <f t="shared" si="6"/>
        <v>1.2264085192393693E-6</v>
      </c>
      <c r="N20" s="8">
        <f t="shared" si="7"/>
        <v>3.9858276875279499E-6</v>
      </c>
      <c r="O20" s="8">
        <f t="shared" si="8"/>
        <v>1.2199698745133626E-3</v>
      </c>
      <c r="P20" s="12">
        <f t="shared" si="9"/>
        <v>1.6710815107016175</v>
      </c>
      <c r="Q20" s="12">
        <f t="shared" si="10"/>
        <v>0.83554075535080874</v>
      </c>
      <c r="R20" s="12">
        <f t="shared" si="11"/>
        <v>0.83386967384010713</v>
      </c>
      <c r="S20" s="14">
        <f t="shared" si="12"/>
        <v>1.6710815107016175</v>
      </c>
      <c r="T20" s="14">
        <f t="shared" si="13"/>
        <v>5.4310149097802567</v>
      </c>
      <c r="U20" s="12">
        <f t="shared" si="14"/>
        <v>1.6623083327704344</v>
      </c>
      <c r="V20" s="14">
        <f t="shared" si="15"/>
        <v>0.82843865893032731</v>
      </c>
      <c r="W20" s="14">
        <f t="shared" si="16"/>
        <v>1.6710815107016179</v>
      </c>
    </row>
    <row r="21" spans="1:23" x14ac:dyDescent="0.25">
      <c r="A21" s="5">
        <v>1650</v>
      </c>
      <c r="B21" s="6">
        <f t="shared" si="0"/>
        <v>1923.15</v>
      </c>
      <c r="C21" s="1">
        <f t="shared" si="1"/>
        <v>1.2665625</v>
      </c>
      <c r="D21" s="1">
        <v>2.5000000000000001E-2</v>
      </c>
      <c r="E21" s="6">
        <v>3.7699111843077522</v>
      </c>
      <c r="F21" s="8">
        <f t="shared" si="2"/>
        <v>1.5079644737231007E-4</v>
      </c>
      <c r="G21" s="8">
        <f t="shared" si="3"/>
        <v>1.1945231093847201E-3</v>
      </c>
      <c r="H21" s="1">
        <v>1E-3</v>
      </c>
      <c r="I21" s="1">
        <v>1E-3</v>
      </c>
      <c r="J21" s="1">
        <v>3.2499999999999999E-3</v>
      </c>
      <c r="K21" s="1">
        <f t="shared" si="4"/>
        <v>0.99475000000000002</v>
      </c>
      <c r="L21" s="8">
        <f t="shared" si="5"/>
        <v>1.1945231093847201E-6</v>
      </c>
      <c r="M21" s="8">
        <f t="shared" si="6"/>
        <v>1.1945231093847201E-6</v>
      </c>
      <c r="N21" s="8">
        <f t="shared" si="7"/>
        <v>3.8822001055003404E-6</v>
      </c>
      <c r="O21" s="8">
        <f t="shared" si="8"/>
        <v>1.1882518630604503E-3</v>
      </c>
      <c r="P21" s="12">
        <f t="shared" si="9"/>
        <v>1.6276350423891714</v>
      </c>
      <c r="Q21" s="12">
        <f t="shared" si="10"/>
        <v>0.81381752119458572</v>
      </c>
      <c r="R21" s="12">
        <f t="shared" si="11"/>
        <v>0.81218988615219656</v>
      </c>
      <c r="S21" s="14">
        <f t="shared" si="12"/>
        <v>1.6276350423891714</v>
      </c>
      <c r="T21" s="14">
        <f t="shared" si="13"/>
        <v>5.2898138877648071</v>
      </c>
      <c r="U21" s="12">
        <f t="shared" si="14"/>
        <v>1.6190899584166285</v>
      </c>
      <c r="V21" s="14">
        <f t="shared" si="15"/>
        <v>0.80690007226443194</v>
      </c>
      <c r="W21" s="14">
        <f t="shared" si="16"/>
        <v>1.6276350423891717</v>
      </c>
    </row>
    <row r="22" spans="1:23" x14ac:dyDescent="0.25">
      <c r="A22" s="5">
        <v>1700</v>
      </c>
      <c r="B22" s="6">
        <f t="shared" si="0"/>
        <v>1973.15</v>
      </c>
      <c r="C22" s="1">
        <f t="shared" si="1"/>
        <v>1.2665625</v>
      </c>
      <c r="D22" s="1">
        <v>2.5000000000000001E-2</v>
      </c>
      <c r="E22" s="6">
        <v>3.7699111843077522</v>
      </c>
      <c r="F22" s="8">
        <f t="shared" si="2"/>
        <v>1.5079644737231007E-4</v>
      </c>
      <c r="G22" s="8">
        <f t="shared" si="3"/>
        <v>1.1642536643505178E-3</v>
      </c>
      <c r="H22" s="1">
        <v>1E-3</v>
      </c>
      <c r="I22" s="1">
        <v>1E-3</v>
      </c>
      <c r="J22" s="1">
        <v>3.2499999999999999E-3</v>
      </c>
      <c r="K22" s="1">
        <f t="shared" si="4"/>
        <v>0.99475000000000002</v>
      </c>
      <c r="L22" s="8">
        <f t="shared" si="5"/>
        <v>1.1642536643505178E-6</v>
      </c>
      <c r="M22" s="8">
        <f t="shared" si="6"/>
        <v>1.1642536643505178E-6</v>
      </c>
      <c r="N22" s="8">
        <f t="shared" si="7"/>
        <v>3.7838244091391828E-6</v>
      </c>
      <c r="O22" s="8">
        <f t="shared" si="8"/>
        <v>1.1581413326126775E-3</v>
      </c>
      <c r="P22" s="12">
        <f t="shared" si="9"/>
        <v>1.5863904577810783</v>
      </c>
      <c r="Q22" s="12">
        <f t="shared" si="10"/>
        <v>0.79319522889053917</v>
      </c>
      <c r="R22" s="12">
        <f t="shared" si="11"/>
        <v>0.79160883843275809</v>
      </c>
      <c r="S22" s="14">
        <f t="shared" si="12"/>
        <v>1.5863904577810783</v>
      </c>
      <c r="T22" s="14">
        <f t="shared" si="13"/>
        <v>5.1557689877885036</v>
      </c>
      <c r="U22" s="12">
        <f t="shared" si="14"/>
        <v>1.5780619078777276</v>
      </c>
      <c r="V22" s="14">
        <f t="shared" si="15"/>
        <v>0.78645306944496951</v>
      </c>
      <c r="W22" s="14">
        <f t="shared" si="16"/>
        <v>1.5863904577810781</v>
      </c>
    </row>
    <row r="23" spans="1:23" x14ac:dyDescent="0.25">
      <c r="A23" s="5">
        <v>1750</v>
      </c>
      <c r="B23" s="6">
        <f t="shared" si="0"/>
        <v>2023.15</v>
      </c>
      <c r="C23" s="1">
        <f t="shared" si="1"/>
        <v>1.2665625</v>
      </c>
      <c r="D23" s="1">
        <v>2.5000000000000001E-2</v>
      </c>
      <c r="E23" s="6">
        <v>3.7699111843077522</v>
      </c>
      <c r="F23" s="8">
        <f t="shared" si="2"/>
        <v>1.5079644737231007E-4</v>
      </c>
      <c r="G23" s="8">
        <f t="shared" si="3"/>
        <v>1.135480373582396E-3</v>
      </c>
      <c r="H23" s="1">
        <v>1E-3</v>
      </c>
      <c r="I23" s="1">
        <v>1E-3</v>
      </c>
      <c r="J23" s="1">
        <v>3.2499999999999999E-3</v>
      </c>
      <c r="K23" s="1">
        <f t="shared" si="4"/>
        <v>0.99475000000000002</v>
      </c>
      <c r="L23" s="8">
        <f t="shared" si="5"/>
        <v>1.1354803735823962E-6</v>
      </c>
      <c r="M23" s="8">
        <f t="shared" si="6"/>
        <v>1.1354803735823962E-6</v>
      </c>
      <c r="N23" s="8">
        <f t="shared" si="7"/>
        <v>3.6903112141427872E-6</v>
      </c>
      <c r="O23" s="8">
        <f t="shared" si="8"/>
        <v>1.1295191016210885E-3</v>
      </c>
      <c r="P23" s="12">
        <f t="shared" si="9"/>
        <v>1.5471845052372466</v>
      </c>
      <c r="Q23" s="12">
        <f t="shared" si="10"/>
        <v>0.7735922526186233</v>
      </c>
      <c r="R23" s="12">
        <f t="shared" si="11"/>
        <v>0.77204506811338602</v>
      </c>
      <c r="S23" s="14">
        <f t="shared" si="12"/>
        <v>1.5471845052372466</v>
      </c>
      <c r="T23" s="14">
        <f t="shared" si="13"/>
        <v>5.0283496420210509</v>
      </c>
      <c r="U23" s="12">
        <f t="shared" si="14"/>
        <v>1.5390617865847511</v>
      </c>
      <c r="V23" s="14">
        <f t="shared" si="15"/>
        <v>0.7670167184713651</v>
      </c>
      <c r="W23" s="14">
        <f t="shared" si="16"/>
        <v>1.5471845052372468</v>
      </c>
    </row>
    <row r="24" spans="1:23" x14ac:dyDescent="0.25">
      <c r="A24" s="5">
        <v>1800</v>
      </c>
      <c r="B24" s="6">
        <f t="shared" si="0"/>
        <v>2073.15</v>
      </c>
      <c r="C24" s="1">
        <f t="shared" si="1"/>
        <v>1.2665625</v>
      </c>
      <c r="D24" s="1">
        <v>2.5000000000000001E-2</v>
      </c>
      <c r="E24" s="6">
        <v>3.7699111843077522</v>
      </c>
      <c r="F24" s="8">
        <f t="shared" si="2"/>
        <v>1.5079644737231007E-4</v>
      </c>
      <c r="G24" s="8">
        <f t="shared" si="3"/>
        <v>1.1080949848362271E-3</v>
      </c>
      <c r="H24" s="1">
        <v>1E-3</v>
      </c>
      <c r="I24" s="1">
        <v>1E-3</v>
      </c>
      <c r="J24" s="1">
        <v>3.2499999999999999E-3</v>
      </c>
      <c r="K24" s="1">
        <f t="shared" si="4"/>
        <v>0.99475000000000002</v>
      </c>
      <c r="L24" s="8">
        <f t="shared" si="5"/>
        <v>1.1080949848362272E-6</v>
      </c>
      <c r="M24" s="8">
        <f t="shared" si="6"/>
        <v>1.1080949848362272E-6</v>
      </c>
      <c r="N24" s="8">
        <f t="shared" si="7"/>
        <v>3.601308700717738E-6</v>
      </c>
      <c r="O24" s="8">
        <f t="shared" si="8"/>
        <v>1.102277486165837E-3</v>
      </c>
      <c r="P24" s="12">
        <f t="shared" si="9"/>
        <v>1.5098696822568241</v>
      </c>
      <c r="Q24" s="12">
        <f t="shared" si="10"/>
        <v>0.75493484112841203</v>
      </c>
      <c r="R24" s="12">
        <f t="shared" si="11"/>
        <v>0.75342497144615517</v>
      </c>
      <c r="S24" s="14">
        <f t="shared" si="12"/>
        <v>1.5098696822568241</v>
      </c>
      <c r="T24" s="14">
        <f t="shared" si="13"/>
        <v>4.9070764673346776</v>
      </c>
      <c r="U24" s="12">
        <f t="shared" si="14"/>
        <v>1.5019428664249757</v>
      </c>
      <c r="V24" s="14">
        <f t="shared" si="15"/>
        <v>0.74851789497882049</v>
      </c>
      <c r="W24" s="14">
        <f t="shared" si="16"/>
        <v>1.5098696822568241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workbookViewId="0">
      <selection activeCell="C5" sqref="C5:D5"/>
    </sheetView>
  </sheetViews>
  <sheetFormatPr baseColWidth="10" defaultRowHeight="15" x14ac:dyDescent="0.25"/>
  <cols>
    <col min="1" max="10" width="11.42578125" style="21"/>
    <col min="11" max="11" width="11.42578125" style="70"/>
    <col min="12" max="16384" width="11.42578125" style="21"/>
  </cols>
  <sheetData>
    <row r="1" spans="1:27" ht="18.75" x14ac:dyDescent="0.3">
      <c r="A1" s="15" t="s">
        <v>55</v>
      </c>
      <c r="B1" s="16"/>
      <c r="C1" s="16"/>
      <c r="D1" s="16"/>
      <c r="E1" s="16"/>
      <c r="F1" s="17"/>
      <c r="G1" s="18"/>
      <c r="H1" s="18"/>
      <c r="I1" s="18"/>
      <c r="J1" s="18"/>
      <c r="K1" s="19"/>
      <c r="L1" s="18"/>
      <c r="M1" s="18"/>
      <c r="N1" s="18"/>
      <c r="O1" s="18"/>
      <c r="P1" s="18"/>
      <c r="Q1" s="18"/>
      <c r="R1" s="18"/>
      <c r="S1" s="18"/>
      <c r="T1" s="18"/>
      <c r="U1" s="18"/>
      <c r="V1" s="20"/>
      <c r="W1" s="20"/>
      <c r="X1" s="20"/>
      <c r="Y1" s="20"/>
      <c r="Z1" s="20"/>
      <c r="AA1" s="20"/>
    </row>
    <row r="2" spans="1:27" x14ac:dyDescent="0.25">
      <c r="A2" s="16"/>
      <c r="B2" s="16"/>
      <c r="C2" s="16"/>
      <c r="D2" s="16"/>
      <c r="E2" s="16"/>
      <c r="F2" s="18"/>
      <c r="G2" s="18"/>
      <c r="H2" s="18"/>
      <c r="I2" s="18"/>
      <c r="J2" s="18"/>
      <c r="K2" s="19"/>
      <c r="L2" s="18"/>
      <c r="M2" s="18"/>
      <c r="N2" s="18"/>
      <c r="O2" s="18"/>
      <c r="P2" s="18"/>
      <c r="Q2" s="18"/>
      <c r="R2" s="18"/>
      <c r="S2" s="18"/>
      <c r="T2" s="18"/>
      <c r="U2" s="18"/>
      <c r="V2" s="20"/>
      <c r="W2" s="20"/>
      <c r="X2" s="20"/>
      <c r="Y2" s="20"/>
      <c r="Z2" s="20"/>
      <c r="AA2" s="20"/>
    </row>
    <row r="3" spans="1:27" x14ac:dyDescent="0.25">
      <c r="A3" s="16" t="s">
        <v>56</v>
      </c>
      <c r="B3" s="16"/>
      <c r="C3" s="16"/>
      <c r="D3" s="16"/>
      <c r="E3" s="16"/>
      <c r="F3" s="18"/>
      <c r="G3" s="18"/>
      <c r="H3" s="18"/>
      <c r="I3" s="18"/>
      <c r="J3" s="18"/>
      <c r="K3" s="19"/>
      <c r="L3" s="18"/>
      <c r="M3" s="18"/>
      <c r="N3" s="18"/>
      <c r="O3" s="18"/>
      <c r="P3" s="18"/>
      <c r="Q3" s="18"/>
      <c r="R3" s="18"/>
      <c r="S3" s="18"/>
      <c r="T3" s="18"/>
      <c r="U3" s="18"/>
      <c r="V3" s="20"/>
      <c r="W3" s="20"/>
      <c r="X3" s="20"/>
      <c r="Y3" s="20"/>
      <c r="Z3" s="20"/>
      <c r="AA3" s="20"/>
    </row>
    <row r="4" spans="1:27" x14ac:dyDescent="0.25">
      <c r="A4" s="72" t="s">
        <v>57</v>
      </c>
      <c r="B4" s="72"/>
      <c r="C4" s="72" t="s">
        <v>72</v>
      </c>
      <c r="D4" s="72"/>
      <c r="E4" s="16"/>
      <c r="F4" s="18"/>
      <c r="G4" s="18"/>
      <c r="H4" s="18"/>
      <c r="I4" s="18"/>
      <c r="J4" s="18"/>
      <c r="K4" s="19"/>
      <c r="L4" s="18"/>
      <c r="M4" s="18"/>
      <c r="N4" s="18"/>
      <c r="O4" s="18"/>
      <c r="P4" s="18"/>
      <c r="Q4" s="18"/>
      <c r="R4" s="18"/>
      <c r="S4" s="18"/>
      <c r="T4" s="18"/>
      <c r="U4" s="18"/>
      <c r="V4" s="20"/>
      <c r="W4" s="20"/>
      <c r="X4" s="20"/>
      <c r="Y4" s="20"/>
      <c r="Z4" s="20"/>
      <c r="AA4" s="20"/>
    </row>
    <row r="5" spans="1:27" ht="18" x14ac:dyDescent="0.25">
      <c r="A5" s="73" t="s">
        <v>58</v>
      </c>
      <c r="B5" s="73"/>
      <c r="C5" s="72">
        <v>0.01</v>
      </c>
      <c r="D5" s="72"/>
      <c r="E5" s="16"/>
      <c r="F5" s="18"/>
      <c r="G5" s="18"/>
      <c r="H5" s="18"/>
      <c r="I5" s="18"/>
      <c r="J5" s="18"/>
      <c r="K5" s="19"/>
      <c r="L5" s="18"/>
      <c r="M5" s="18"/>
      <c r="N5" s="18"/>
      <c r="O5" s="18"/>
      <c r="P5" s="18"/>
      <c r="Q5" s="18"/>
      <c r="R5" s="18"/>
      <c r="S5" s="18"/>
      <c r="T5" s="18"/>
      <c r="U5" s="18"/>
      <c r="V5" s="20"/>
      <c r="W5" s="20"/>
      <c r="X5" s="20"/>
      <c r="Y5" s="20"/>
      <c r="Z5" s="20"/>
      <c r="AA5" s="20"/>
    </row>
    <row r="6" spans="1:27" ht="18" x14ac:dyDescent="0.25">
      <c r="A6" s="73" t="s">
        <v>59</v>
      </c>
      <c r="B6" s="73"/>
      <c r="C6" s="74">
        <v>5.0000000000000001E-4</v>
      </c>
      <c r="D6" s="72"/>
      <c r="E6" s="16"/>
      <c r="F6" s="18"/>
      <c r="G6" s="18"/>
      <c r="H6" s="18"/>
      <c r="I6" s="18"/>
      <c r="J6" s="18"/>
      <c r="K6" s="19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  <c r="W6" s="20"/>
      <c r="X6" s="20"/>
      <c r="Y6" s="20"/>
      <c r="Z6" s="20"/>
      <c r="AA6" s="20"/>
    </row>
    <row r="7" spans="1:27" x14ac:dyDescent="0.25">
      <c r="A7" s="72" t="s">
        <v>60</v>
      </c>
      <c r="B7" s="72"/>
      <c r="C7" s="76" t="s">
        <v>61</v>
      </c>
      <c r="D7" s="72"/>
      <c r="E7" s="16"/>
      <c r="F7" s="18"/>
      <c r="G7" s="18"/>
      <c r="H7" s="18"/>
      <c r="I7" s="18"/>
      <c r="J7" s="18"/>
      <c r="K7" s="19"/>
      <c r="L7" s="18"/>
      <c r="M7" s="18"/>
      <c r="N7" s="18"/>
      <c r="O7" s="18"/>
      <c r="P7" s="18"/>
      <c r="Q7" s="18"/>
      <c r="R7" s="18"/>
      <c r="S7" s="18"/>
      <c r="T7" s="18"/>
      <c r="U7" s="18"/>
      <c r="V7" s="20"/>
      <c r="W7" s="20"/>
      <c r="X7" s="20"/>
      <c r="Y7" s="20"/>
      <c r="Z7" s="20"/>
      <c r="AA7" s="20"/>
    </row>
    <row r="8" spans="1:27" x14ac:dyDescent="0.25">
      <c r="A8" s="72" t="s">
        <v>62</v>
      </c>
      <c r="B8" s="72"/>
      <c r="C8" s="72">
        <v>800</v>
      </c>
      <c r="D8" s="72"/>
      <c r="E8" s="16"/>
      <c r="F8" s="18"/>
      <c r="G8" s="18"/>
      <c r="H8" s="18"/>
      <c r="I8" s="18"/>
      <c r="J8" s="18"/>
      <c r="K8" s="19"/>
      <c r="L8" s="18"/>
      <c r="M8" s="18"/>
      <c r="N8" s="18"/>
      <c r="O8" s="18"/>
      <c r="P8" s="18"/>
      <c r="Q8" s="18"/>
      <c r="R8" s="18"/>
      <c r="S8" s="18"/>
      <c r="T8" s="18"/>
      <c r="U8" s="18"/>
      <c r="V8" s="20"/>
      <c r="W8" s="20"/>
      <c r="X8" s="20"/>
      <c r="Y8" s="20"/>
      <c r="Z8" s="20"/>
      <c r="AA8" s="20"/>
    </row>
    <row r="9" spans="1:27" x14ac:dyDescent="0.25">
      <c r="A9" s="76" t="s">
        <v>63</v>
      </c>
      <c r="B9" s="72"/>
      <c r="C9" s="72">
        <v>1.5</v>
      </c>
      <c r="D9" s="72"/>
      <c r="E9" s="16"/>
      <c r="F9" s="18"/>
      <c r="G9" s="18"/>
      <c r="H9" s="18"/>
      <c r="I9" s="18"/>
      <c r="J9" s="18"/>
      <c r="K9" s="19"/>
      <c r="L9" s="18"/>
      <c r="M9" s="18"/>
      <c r="N9" s="18"/>
      <c r="O9" s="18"/>
      <c r="P9" s="18"/>
      <c r="Q9" s="18"/>
      <c r="R9" s="18"/>
      <c r="S9" s="18"/>
      <c r="T9" s="18"/>
      <c r="U9" s="18"/>
      <c r="V9" s="20"/>
      <c r="W9" s="20"/>
      <c r="X9" s="20"/>
      <c r="Y9" s="20"/>
      <c r="Z9" s="20"/>
      <c r="AA9" s="20"/>
    </row>
    <row r="10" spans="1:27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9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0"/>
      <c r="W10" s="20"/>
      <c r="X10" s="20"/>
      <c r="Y10" s="20"/>
      <c r="Z10" s="20"/>
      <c r="AA10" s="20"/>
    </row>
    <row r="11" spans="1:27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9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20"/>
      <c r="W11" s="20"/>
      <c r="X11" s="20"/>
      <c r="Y11" s="20"/>
      <c r="Z11" s="20"/>
      <c r="AA11" s="20"/>
    </row>
    <row r="12" spans="1:27" x14ac:dyDescent="0.25">
      <c r="A12" s="77" t="s">
        <v>1</v>
      </c>
      <c r="B12" s="78" t="s">
        <v>64</v>
      </c>
      <c r="C12" s="78"/>
      <c r="D12" s="78"/>
      <c r="E12" s="79" t="s">
        <v>65</v>
      </c>
      <c r="F12" s="79"/>
      <c r="G12" s="79"/>
      <c r="H12" s="80" t="s">
        <v>66</v>
      </c>
      <c r="I12" s="80"/>
      <c r="J12" s="80"/>
      <c r="K12" s="77" t="s">
        <v>1</v>
      </c>
      <c r="L12" s="75" t="s">
        <v>67</v>
      </c>
      <c r="M12" s="75"/>
      <c r="N12" s="75"/>
      <c r="O12" s="81" t="s">
        <v>68</v>
      </c>
      <c r="P12" s="81"/>
      <c r="Q12" s="81"/>
      <c r="R12" s="77" t="s">
        <v>1</v>
      </c>
      <c r="S12" s="82" t="s">
        <v>7</v>
      </c>
      <c r="T12" s="82"/>
      <c r="U12" s="82"/>
      <c r="V12" s="79" t="s">
        <v>8</v>
      </c>
      <c r="W12" s="79"/>
      <c r="X12" s="79"/>
      <c r="Y12" s="80" t="s">
        <v>9</v>
      </c>
      <c r="Z12" s="80"/>
      <c r="AA12" s="80"/>
    </row>
    <row r="13" spans="1:27" x14ac:dyDescent="0.25">
      <c r="A13" s="77"/>
      <c r="B13" s="78"/>
      <c r="C13" s="78"/>
      <c r="D13" s="78"/>
      <c r="E13" s="79"/>
      <c r="F13" s="79"/>
      <c r="G13" s="79"/>
      <c r="H13" s="80"/>
      <c r="I13" s="80"/>
      <c r="J13" s="80"/>
      <c r="K13" s="77"/>
      <c r="L13" s="75"/>
      <c r="M13" s="75"/>
      <c r="N13" s="75"/>
      <c r="O13" s="81"/>
      <c r="P13" s="81"/>
      <c r="Q13" s="81"/>
      <c r="R13" s="77"/>
      <c r="S13" s="82"/>
      <c r="T13" s="82"/>
      <c r="U13" s="82"/>
      <c r="V13" s="79"/>
      <c r="W13" s="79"/>
      <c r="X13" s="79"/>
      <c r="Y13" s="80"/>
      <c r="Z13" s="80"/>
      <c r="AA13" s="80"/>
    </row>
    <row r="14" spans="1:27" x14ac:dyDescent="0.25">
      <c r="A14" s="77"/>
      <c r="B14" s="78"/>
      <c r="C14" s="78"/>
      <c r="D14" s="78"/>
      <c r="E14" s="79"/>
      <c r="F14" s="79"/>
      <c r="G14" s="79"/>
      <c r="H14" s="80"/>
      <c r="I14" s="80"/>
      <c r="J14" s="80"/>
      <c r="K14" s="77"/>
      <c r="L14" s="75"/>
      <c r="M14" s="75"/>
      <c r="N14" s="75"/>
      <c r="O14" s="81"/>
      <c r="P14" s="81"/>
      <c r="Q14" s="81"/>
      <c r="R14" s="77"/>
      <c r="S14" s="82"/>
      <c r="T14" s="82"/>
      <c r="U14" s="82"/>
      <c r="V14" s="79"/>
      <c r="W14" s="79"/>
      <c r="X14" s="79"/>
      <c r="Y14" s="80"/>
      <c r="Z14" s="80"/>
      <c r="AA14" s="80"/>
    </row>
    <row r="15" spans="1:27" x14ac:dyDescent="0.25">
      <c r="A15" s="77"/>
      <c r="B15" s="22" t="s">
        <v>69</v>
      </c>
      <c r="C15" s="22" t="s">
        <v>70</v>
      </c>
      <c r="D15" s="22" t="s">
        <v>71</v>
      </c>
      <c r="E15" s="23" t="s">
        <v>69</v>
      </c>
      <c r="F15" s="23" t="s">
        <v>70</v>
      </c>
      <c r="G15" s="23" t="s">
        <v>71</v>
      </c>
      <c r="H15" s="24" t="s">
        <v>69</v>
      </c>
      <c r="I15" s="24" t="s">
        <v>70</v>
      </c>
      <c r="J15" s="24" t="s">
        <v>71</v>
      </c>
      <c r="K15" s="77"/>
      <c r="L15" s="25" t="s">
        <v>69</v>
      </c>
      <c r="M15" s="25" t="s">
        <v>70</v>
      </c>
      <c r="N15" s="25" t="s">
        <v>71</v>
      </c>
      <c r="O15" s="26" t="s">
        <v>69</v>
      </c>
      <c r="P15" s="26" t="s">
        <v>70</v>
      </c>
      <c r="Q15" s="26" t="s">
        <v>71</v>
      </c>
      <c r="R15" s="77"/>
      <c r="S15" s="27" t="s">
        <v>69</v>
      </c>
      <c r="T15" s="27" t="s">
        <v>70</v>
      </c>
      <c r="U15" s="27" t="s">
        <v>71</v>
      </c>
      <c r="V15" s="23" t="s">
        <v>69</v>
      </c>
      <c r="W15" s="23" t="s">
        <v>70</v>
      </c>
      <c r="X15" s="23" t="s">
        <v>71</v>
      </c>
      <c r="Y15" s="24" t="s">
        <v>69</v>
      </c>
      <c r="Z15" s="24" t="s">
        <v>70</v>
      </c>
      <c r="AA15" s="24" t="s">
        <v>71</v>
      </c>
    </row>
    <row r="16" spans="1:27" x14ac:dyDescent="0.25">
      <c r="A16" s="28">
        <v>500</v>
      </c>
      <c r="B16" s="29">
        <v>1.03E-2</v>
      </c>
      <c r="C16" s="29">
        <v>1.0319999999999999E-2</v>
      </c>
      <c r="D16" s="29">
        <v>1.031E-2</v>
      </c>
      <c r="E16" s="30"/>
      <c r="F16" s="30"/>
      <c r="G16" s="30"/>
      <c r="H16" s="31"/>
      <c r="I16" s="31"/>
      <c r="J16" s="31"/>
      <c r="K16" s="28">
        <v>500</v>
      </c>
      <c r="L16" s="32"/>
      <c r="M16" s="32"/>
      <c r="N16" s="32"/>
      <c r="O16" s="33"/>
      <c r="P16" s="33"/>
      <c r="Q16" s="33"/>
      <c r="R16" s="28">
        <v>500</v>
      </c>
      <c r="S16" s="34">
        <v>495.08445777111433</v>
      </c>
      <c r="T16" s="34">
        <v>500.8775612193902</v>
      </c>
      <c r="U16" s="34">
        <v>503.99100449775102</v>
      </c>
      <c r="V16" s="35"/>
      <c r="W16" s="35"/>
      <c r="X16" s="35"/>
      <c r="Y16" s="36"/>
      <c r="Z16" s="36"/>
      <c r="AA16" s="36"/>
    </row>
    <row r="17" spans="1:27" x14ac:dyDescent="0.25">
      <c r="A17" s="28">
        <v>525</v>
      </c>
      <c r="B17" s="29"/>
      <c r="C17" s="29"/>
      <c r="D17" s="29"/>
      <c r="E17" s="30"/>
      <c r="F17" s="30"/>
      <c r="G17" s="30"/>
      <c r="H17" s="31"/>
      <c r="I17" s="31"/>
      <c r="J17" s="31"/>
      <c r="K17" s="28">
        <v>525</v>
      </c>
      <c r="L17" s="32"/>
      <c r="M17" s="32"/>
      <c r="N17" s="32"/>
      <c r="O17" s="33"/>
      <c r="P17" s="33"/>
      <c r="Q17" s="33"/>
      <c r="R17" s="28">
        <v>525</v>
      </c>
      <c r="S17" s="34"/>
      <c r="T17" s="34"/>
      <c r="U17" s="34"/>
      <c r="V17" s="35"/>
      <c r="W17" s="35"/>
      <c r="X17" s="35"/>
      <c r="Y17" s="36"/>
      <c r="Z17" s="36"/>
      <c r="AA17" s="36"/>
    </row>
    <row r="18" spans="1:27" x14ac:dyDescent="0.25">
      <c r="A18" s="28">
        <v>550</v>
      </c>
      <c r="B18" s="29"/>
      <c r="C18" s="29"/>
      <c r="D18" s="29"/>
      <c r="E18" s="30"/>
      <c r="F18" s="30"/>
      <c r="G18" s="30"/>
      <c r="H18" s="31"/>
      <c r="I18" s="31"/>
      <c r="J18" s="31"/>
      <c r="K18" s="28">
        <v>550</v>
      </c>
      <c r="L18" s="32"/>
      <c r="M18" s="32"/>
      <c r="N18" s="32"/>
      <c r="O18" s="33"/>
      <c r="P18" s="33"/>
      <c r="Q18" s="33"/>
      <c r="R18" s="28">
        <v>550</v>
      </c>
      <c r="S18" s="34"/>
      <c r="T18" s="34"/>
      <c r="U18" s="34"/>
      <c r="V18" s="35"/>
      <c r="W18" s="35"/>
      <c r="X18" s="35"/>
      <c r="Y18" s="36"/>
      <c r="Z18" s="36"/>
      <c r="AA18" s="36"/>
    </row>
    <row r="19" spans="1:27" x14ac:dyDescent="0.25">
      <c r="A19" s="28">
        <v>575</v>
      </c>
      <c r="B19" s="29"/>
      <c r="C19" s="29"/>
      <c r="D19" s="29"/>
      <c r="E19" s="30"/>
      <c r="F19" s="30"/>
      <c r="G19" s="30"/>
      <c r="H19" s="31"/>
      <c r="I19" s="31"/>
      <c r="J19" s="31"/>
      <c r="K19" s="28">
        <v>575</v>
      </c>
      <c r="L19" s="32"/>
      <c r="M19" s="32"/>
      <c r="N19" s="32"/>
      <c r="O19" s="33"/>
      <c r="P19" s="33"/>
      <c r="Q19" s="33"/>
      <c r="R19" s="28">
        <v>575</v>
      </c>
      <c r="S19" s="34"/>
      <c r="T19" s="34"/>
      <c r="U19" s="34"/>
      <c r="V19" s="35"/>
      <c r="W19" s="35"/>
      <c r="X19" s="35"/>
      <c r="Y19" s="36"/>
      <c r="Z19" s="36"/>
      <c r="AA19" s="36"/>
    </row>
    <row r="20" spans="1:27" x14ac:dyDescent="0.25">
      <c r="A20" s="28">
        <v>600</v>
      </c>
      <c r="B20" s="29"/>
      <c r="C20" s="29">
        <v>1.035E-2</v>
      </c>
      <c r="D20" s="29"/>
      <c r="E20" s="30"/>
      <c r="F20" s="30"/>
      <c r="G20" s="30"/>
      <c r="H20" s="31"/>
      <c r="I20" s="31"/>
      <c r="J20" s="31"/>
      <c r="K20" s="28">
        <v>600</v>
      </c>
      <c r="L20" s="32"/>
      <c r="M20" s="32"/>
      <c r="N20" s="32"/>
      <c r="O20" s="33"/>
      <c r="P20" s="33"/>
      <c r="Q20" s="33"/>
      <c r="R20" s="28">
        <v>600</v>
      </c>
      <c r="S20" s="34"/>
      <c r="T20" s="34">
        <v>495.1658864237736</v>
      </c>
      <c r="U20" s="34"/>
      <c r="V20" s="35"/>
      <c r="W20" s="35"/>
      <c r="X20" s="35"/>
      <c r="Y20" s="36"/>
      <c r="Z20" s="36"/>
      <c r="AA20" s="36"/>
    </row>
    <row r="21" spans="1:27" x14ac:dyDescent="0.25">
      <c r="A21" s="28">
        <v>625</v>
      </c>
      <c r="B21" s="29"/>
      <c r="C21" s="29"/>
      <c r="D21" s="29"/>
      <c r="E21" s="30"/>
      <c r="F21" s="30"/>
      <c r="G21" s="30"/>
      <c r="H21" s="31"/>
      <c r="I21" s="31"/>
      <c r="J21" s="31"/>
      <c r="K21" s="28">
        <v>625</v>
      </c>
      <c r="L21" s="32"/>
      <c r="M21" s="32"/>
      <c r="N21" s="32"/>
      <c r="O21" s="33"/>
      <c r="P21" s="33"/>
      <c r="Q21" s="33"/>
      <c r="R21" s="28">
        <v>625</v>
      </c>
      <c r="S21" s="34"/>
      <c r="T21" s="34"/>
      <c r="U21" s="34"/>
      <c r="V21" s="35"/>
      <c r="W21" s="35"/>
      <c r="X21" s="35"/>
      <c r="Y21" s="36"/>
      <c r="Z21" s="36"/>
      <c r="AA21" s="36"/>
    </row>
    <row r="22" spans="1:27" x14ac:dyDescent="0.25">
      <c r="A22" s="28">
        <v>650</v>
      </c>
      <c r="B22" s="29"/>
      <c r="C22" s="29"/>
      <c r="D22" s="29"/>
      <c r="E22" s="30"/>
      <c r="F22" s="30"/>
      <c r="G22" s="30"/>
      <c r="H22" s="31"/>
      <c r="I22" s="31"/>
      <c r="J22" s="31"/>
      <c r="K22" s="28">
        <v>650</v>
      </c>
      <c r="L22" s="32"/>
      <c r="M22" s="32"/>
      <c r="N22" s="32"/>
      <c r="O22" s="33"/>
      <c r="P22" s="33"/>
      <c r="Q22" s="33"/>
      <c r="R22" s="28">
        <v>650</v>
      </c>
      <c r="S22" s="34"/>
      <c r="T22" s="34"/>
      <c r="U22" s="34"/>
      <c r="V22" s="35"/>
      <c r="W22" s="35"/>
      <c r="X22" s="35"/>
      <c r="Y22" s="36"/>
      <c r="Z22" s="36"/>
      <c r="AA22" s="36"/>
    </row>
    <row r="23" spans="1:27" x14ac:dyDescent="0.25">
      <c r="A23" s="28">
        <v>675</v>
      </c>
      <c r="B23" s="29"/>
      <c r="C23" s="29"/>
      <c r="D23" s="29"/>
      <c r="E23" s="37"/>
      <c r="F23" s="37"/>
      <c r="G23" s="37"/>
      <c r="H23" s="38"/>
      <c r="I23" s="38"/>
      <c r="J23" s="38"/>
      <c r="K23" s="28">
        <v>675</v>
      </c>
      <c r="L23" s="32"/>
      <c r="M23" s="32"/>
      <c r="N23" s="32"/>
      <c r="O23" s="33"/>
      <c r="P23" s="33"/>
      <c r="Q23" s="33"/>
      <c r="R23" s="28">
        <v>675</v>
      </c>
      <c r="S23" s="34"/>
      <c r="T23" s="34"/>
      <c r="U23" s="34"/>
      <c r="V23" s="35"/>
      <c r="W23" s="35"/>
      <c r="X23" s="35"/>
      <c r="Y23" s="36"/>
      <c r="Z23" s="36"/>
      <c r="AA23" s="36"/>
    </row>
    <row r="24" spans="1:27" x14ac:dyDescent="0.25">
      <c r="A24" s="28">
        <v>700</v>
      </c>
      <c r="B24" s="29"/>
      <c r="C24" s="29">
        <v>1.0359999999999999E-2</v>
      </c>
      <c r="D24" s="29"/>
      <c r="E24" s="37"/>
      <c r="F24" s="37"/>
      <c r="G24" s="37"/>
      <c r="H24" s="38"/>
      <c r="I24" s="38"/>
      <c r="J24" s="38"/>
      <c r="K24" s="28">
        <v>700</v>
      </c>
      <c r="L24" s="32"/>
      <c r="M24" s="32"/>
      <c r="N24" s="32"/>
      <c r="O24" s="39"/>
      <c r="P24" s="40"/>
      <c r="Q24" s="40"/>
      <c r="R24" s="28">
        <v>700</v>
      </c>
      <c r="S24" s="41"/>
      <c r="T24" s="41">
        <v>486.15528143464286</v>
      </c>
      <c r="U24" s="41"/>
      <c r="V24" s="37"/>
      <c r="W24" s="37"/>
      <c r="X24" s="37"/>
      <c r="Y24" s="38"/>
      <c r="Z24" s="38"/>
      <c r="AA24" s="38"/>
    </row>
    <row r="25" spans="1:27" x14ac:dyDescent="0.25">
      <c r="A25" s="28">
        <v>725</v>
      </c>
      <c r="B25" s="29"/>
      <c r="C25" s="29"/>
      <c r="D25" s="29"/>
      <c r="E25" s="37"/>
      <c r="F25" s="37"/>
      <c r="G25" s="37"/>
      <c r="H25" s="38"/>
      <c r="I25" s="38"/>
      <c r="J25" s="38"/>
      <c r="K25" s="28">
        <v>725</v>
      </c>
      <c r="L25" s="42"/>
      <c r="M25" s="42"/>
      <c r="N25" s="42"/>
      <c r="O25" s="40"/>
      <c r="P25" s="40"/>
      <c r="Q25" s="40"/>
      <c r="R25" s="28">
        <v>725</v>
      </c>
      <c r="S25" s="41"/>
      <c r="T25" s="41"/>
      <c r="U25" s="41"/>
      <c r="V25" s="37"/>
      <c r="W25" s="37"/>
      <c r="X25" s="37"/>
      <c r="Y25" s="38"/>
      <c r="Z25" s="38"/>
      <c r="AA25" s="38"/>
    </row>
    <row r="26" spans="1:27" x14ac:dyDescent="0.25">
      <c r="A26" s="28">
        <v>750</v>
      </c>
      <c r="B26" s="29"/>
      <c r="C26" s="29"/>
      <c r="D26" s="29"/>
      <c r="E26" s="37"/>
      <c r="F26" s="37"/>
      <c r="G26" s="37"/>
      <c r="H26" s="38"/>
      <c r="I26" s="38"/>
      <c r="J26" s="38"/>
      <c r="K26" s="28">
        <v>750</v>
      </c>
      <c r="L26" s="42"/>
      <c r="M26" s="42"/>
      <c r="N26" s="42"/>
      <c r="O26" s="39"/>
      <c r="P26" s="40"/>
      <c r="Q26" s="40"/>
      <c r="R26" s="28">
        <v>750</v>
      </c>
      <c r="S26" s="41"/>
      <c r="T26" s="41"/>
      <c r="U26" s="41"/>
      <c r="V26" s="37"/>
      <c r="W26" s="37"/>
      <c r="X26" s="37"/>
      <c r="Y26" s="38"/>
      <c r="Z26" s="38"/>
      <c r="AA26" s="38"/>
    </row>
    <row r="27" spans="1:27" x14ac:dyDescent="0.25">
      <c r="A27" s="28">
        <v>775</v>
      </c>
      <c r="B27" s="29"/>
      <c r="C27" s="29"/>
      <c r="D27" s="29"/>
      <c r="E27" s="37"/>
      <c r="F27" s="37"/>
      <c r="G27" s="37"/>
      <c r="H27" s="38"/>
      <c r="I27" s="38"/>
      <c r="J27" s="38"/>
      <c r="K27" s="28">
        <v>775</v>
      </c>
      <c r="L27" s="42"/>
      <c r="M27" s="42"/>
      <c r="N27" s="42"/>
      <c r="O27" s="40"/>
      <c r="P27" s="40"/>
      <c r="Q27" s="40"/>
      <c r="R27" s="28">
        <v>775</v>
      </c>
      <c r="S27" s="41"/>
      <c r="T27" s="41"/>
      <c r="U27" s="41"/>
      <c r="V27" s="37"/>
      <c r="W27" s="37"/>
      <c r="X27" s="37"/>
      <c r="Y27" s="38"/>
      <c r="Z27" s="38"/>
      <c r="AA27" s="38"/>
    </row>
    <row r="28" spans="1:27" x14ac:dyDescent="0.25">
      <c r="A28" s="28">
        <v>800</v>
      </c>
      <c r="B28" s="29">
        <v>1.0330000000000001E-2</v>
      </c>
      <c r="C28" s="29">
        <v>1.0330000000000001E-2</v>
      </c>
      <c r="D28" s="29"/>
      <c r="E28" s="37"/>
      <c r="F28" s="37"/>
      <c r="G28" s="37"/>
      <c r="H28" s="38"/>
      <c r="I28" s="38"/>
      <c r="J28" s="38"/>
      <c r="K28" s="28">
        <v>800</v>
      </c>
      <c r="L28" s="42"/>
      <c r="M28" s="42"/>
      <c r="N28" s="42"/>
      <c r="O28" s="39"/>
      <c r="P28" s="39"/>
      <c r="Q28" s="40"/>
      <c r="R28" s="28">
        <v>800</v>
      </c>
      <c r="S28" s="41">
        <v>488.54457118715669</v>
      </c>
      <c r="T28" s="41">
        <v>483.95226024503586</v>
      </c>
      <c r="U28" s="41"/>
      <c r="V28" s="37"/>
      <c r="W28" s="37"/>
      <c r="X28" s="37"/>
      <c r="Y28" s="38"/>
      <c r="Z28" s="38"/>
      <c r="AA28" s="38"/>
    </row>
    <row r="29" spans="1:27" x14ac:dyDescent="0.25">
      <c r="A29" s="28">
        <v>825</v>
      </c>
      <c r="B29" s="29"/>
      <c r="C29" s="29"/>
      <c r="D29" s="29"/>
      <c r="E29" s="43"/>
      <c r="F29" s="37"/>
      <c r="G29" s="37"/>
      <c r="H29" s="44"/>
      <c r="I29" s="38"/>
      <c r="J29" s="38"/>
      <c r="K29" s="28">
        <v>825</v>
      </c>
      <c r="L29" s="45"/>
      <c r="M29" s="42"/>
      <c r="N29" s="42"/>
      <c r="O29" s="40"/>
      <c r="P29" s="39"/>
      <c r="Q29" s="39"/>
      <c r="R29" s="28">
        <v>825</v>
      </c>
      <c r="S29" s="41"/>
      <c r="T29" s="41"/>
      <c r="U29" s="41"/>
      <c r="V29" s="37"/>
      <c r="W29" s="37"/>
      <c r="X29" s="37"/>
      <c r="Y29" s="38"/>
      <c r="Z29" s="38"/>
      <c r="AA29" s="38"/>
    </row>
    <row r="30" spans="1:27" x14ac:dyDescent="0.25">
      <c r="A30" s="28">
        <v>850</v>
      </c>
      <c r="B30" s="29"/>
      <c r="C30" s="46"/>
      <c r="D30" s="29"/>
      <c r="E30" s="37"/>
      <c r="F30" s="47"/>
      <c r="G30" s="43"/>
      <c r="H30" s="44"/>
      <c r="I30" s="48"/>
      <c r="J30" s="38"/>
      <c r="K30" s="28">
        <v>850</v>
      </c>
      <c r="L30" s="42"/>
      <c r="M30" s="49"/>
      <c r="N30" s="45"/>
      <c r="O30" s="40"/>
      <c r="P30" s="50"/>
      <c r="Q30" s="39"/>
      <c r="R30" s="28">
        <v>850</v>
      </c>
      <c r="S30" s="41"/>
      <c r="T30" s="51"/>
      <c r="U30" s="41"/>
      <c r="V30" s="37"/>
      <c r="W30" s="52"/>
      <c r="X30" s="37"/>
      <c r="Y30" s="38"/>
      <c r="Z30" s="53"/>
      <c r="AA30" s="38"/>
    </row>
    <row r="31" spans="1:27" x14ac:dyDescent="0.25">
      <c r="A31" s="28">
        <v>875</v>
      </c>
      <c r="B31" s="29"/>
      <c r="C31" s="46"/>
      <c r="D31" s="29"/>
      <c r="E31" s="37"/>
      <c r="F31" s="52"/>
      <c r="G31" s="43"/>
      <c r="H31" s="38"/>
      <c r="I31" s="54"/>
      <c r="J31" s="38"/>
      <c r="K31" s="28">
        <v>875</v>
      </c>
      <c r="L31" s="42"/>
      <c r="M31" s="55"/>
      <c r="N31" s="45"/>
      <c r="O31" s="40"/>
      <c r="P31" s="56"/>
      <c r="Q31" s="40"/>
      <c r="R31" s="28">
        <v>875</v>
      </c>
      <c r="S31" s="41"/>
      <c r="T31" s="51"/>
      <c r="U31" s="41"/>
      <c r="V31" s="37"/>
      <c r="W31" s="52"/>
      <c r="X31" s="37"/>
      <c r="Y31" s="38"/>
      <c r="Z31" s="53"/>
      <c r="AA31" s="38"/>
    </row>
    <row r="32" spans="1:27" x14ac:dyDescent="0.25">
      <c r="A32" s="28">
        <v>900</v>
      </c>
      <c r="B32" s="57">
        <v>1.03E-2</v>
      </c>
      <c r="C32" s="46">
        <v>1.039E-2</v>
      </c>
      <c r="D32" s="46"/>
      <c r="E32" s="37"/>
      <c r="F32" s="52"/>
      <c r="G32" s="37"/>
      <c r="H32" s="38"/>
      <c r="I32" s="54"/>
      <c r="J32" s="44"/>
      <c r="K32" s="28">
        <v>900</v>
      </c>
      <c r="L32" s="42"/>
      <c r="M32" s="55"/>
      <c r="N32" s="42"/>
      <c r="O32" s="40"/>
      <c r="P32" s="56"/>
      <c r="Q32" s="39"/>
      <c r="R32" s="28">
        <v>900</v>
      </c>
      <c r="S32" s="41">
        <v>491.6761761222952</v>
      </c>
      <c r="T32" s="51">
        <v>486.76714393368496</v>
      </c>
      <c r="U32" s="41"/>
      <c r="V32" s="37">
        <v>0.7</v>
      </c>
      <c r="W32" s="52">
        <v>0.24299999999999999</v>
      </c>
      <c r="X32" s="37"/>
      <c r="Y32" s="38">
        <v>0</v>
      </c>
      <c r="Z32" s="53"/>
      <c r="AA32" s="38"/>
    </row>
    <row r="33" spans="1:27" x14ac:dyDescent="0.25">
      <c r="A33" s="28">
        <v>925</v>
      </c>
      <c r="B33" s="57"/>
      <c r="C33" s="46"/>
      <c r="D33" s="46"/>
      <c r="E33" s="37"/>
      <c r="F33" s="52"/>
      <c r="G33" s="37"/>
      <c r="H33" s="38"/>
      <c r="I33" s="53"/>
      <c r="J33" s="44"/>
      <c r="K33" s="28">
        <v>925</v>
      </c>
      <c r="L33" s="42"/>
      <c r="M33" s="55"/>
      <c r="N33" s="42"/>
      <c r="O33" s="40"/>
      <c r="P33" s="56"/>
      <c r="Q33" s="39"/>
      <c r="R33" s="28">
        <v>925</v>
      </c>
      <c r="S33" s="41"/>
      <c r="T33" s="51"/>
      <c r="U33" s="41"/>
      <c r="V33" s="37"/>
      <c r="W33" s="52"/>
      <c r="X33" s="37"/>
      <c r="Y33" s="38"/>
      <c r="Z33" s="53"/>
      <c r="AA33" s="38"/>
    </row>
    <row r="34" spans="1:27" x14ac:dyDescent="0.25">
      <c r="A34" s="28">
        <v>950</v>
      </c>
      <c r="B34" s="57">
        <v>1.021E-2</v>
      </c>
      <c r="C34" s="46"/>
      <c r="D34" s="46"/>
      <c r="E34" s="37"/>
      <c r="F34" s="52"/>
      <c r="G34" s="37"/>
      <c r="H34" s="38"/>
      <c r="I34" s="53"/>
      <c r="J34" s="44"/>
      <c r="K34" s="28">
        <v>950</v>
      </c>
      <c r="L34" s="42"/>
      <c r="M34" s="55"/>
      <c r="N34" s="42"/>
      <c r="O34" s="40"/>
      <c r="P34" s="56"/>
      <c r="Q34" s="39"/>
      <c r="R34" s="28">
        <v>950</v>
      </c>
      <c r="S34" s="41">
        <v>495.07364530681014</v>
      </c>
      <c r="T34" s="51"/>
      <c r="U34" s="41"/>
      <c r="V34" s="37">
        <v>0.94699999999999995</v>
      </c>
      <c r="W34" s="52"/>
      <c r="X34" s="37"/>
      <c r="Y34" s="38">
        <v>0</v>
      </c>
      <c r="Z34" s="53"/>
      <c r="AA34" s="38"/>
    </row>
    <row r="35" spans="1:27" x14ac:dyDescent="0.25">
      <c r="A35" s="28">
        <v>975</v>
      </c>
      <c r="B35" s="57">
        <v>1.017E-2</v>
      </c>
      <c r="C35" s="46"/>
      <c r="D35" s="46"/>
      <c r="E35" s="43"/>
      <c r="F35" s="52"/>
      <c r="G35" s="37"/>
      <c r="H35" s="38"/>
      <c r="I35" s="53"/>
      <c r="J35" s="44"/>
      <c r="K35" s="28">
        <v>975</v>
      </c>
      <c r="L35" s="45"/>
      <c r="M35" s="55"/>
      <c r="N35" s="42"/>
      <c r="O35" s="40"/>
      <c r="P35" s="56"/>
      <c r="Q35" s="39"/>
      <c r="R35" s="28">
        <v>975</v>
      </c>
      <c r="S35" s="41">
        <v>493.73276168109447</v>
      </c>
      <c r="T35" s="51"/>
      <c r="U35" s="41"/>
      <c r="V35" s="37">
        <v>1.026</v>
      </c>
      <c r="W35" s="52"/>
      <c r="X35" s="37"/>
      <c r="Y35" s="38">
        <v>0</v>
      </c>
      <c r="Z35" s="53"/>
      <c r="AA35" s="38"/>
    </row>
    <row r="36" spans="1:27" x14ac:dyDescent="0.25">
      <c r="A36" s="28">
        <v>1000</v>
      </c>
      <c r="B36" s="57">
        <v>1.001E-2</v>
      </c>
      <c r="C36" s="29">
        <v>1.0359999999999999E-2</v>
      </c>
      <c r="D36" s="46">
        <v>1.042E-2</v>
      </c>
      <c r="E36" s="43">
        <v>7.0648299999999999E-5</v>
      </c>
      <c r="F36" s="37"/>
      <c r="G36" s="37"/>
      <c r="H36" s="44">
        <v>4.5060700000000004E-6</v>
      </c>
      <c r="I36" s="44"/>
      <c r="J36" s="44"/>
      <c r="K36" s="28">
        <v>1000</v>
      </c>
      <c r="L36" s="45">
        <v>2.2298623814477761E-5</v>
      </c>
      <c r="M36" s="42"/>
      <c r="N36" s="42"/>
      <c r="O36" s="39">
        <v>1.4783800000000001E-5</v>
      </c>
      <c r="P36" s="39"/>
      <c r="Q36" s="39"/>
      <c r="R36" s="28">
        <v>1000</v>
      </c>
      <c r="S36" s="41">
        <v>485.18111964873765</v>
      </c>
      <c r="T36" s="41">
        <v>487.23161361141598</v>
      </c>
      <c r="U36" s="41">
        <v>491.18660812294183</v>
      </c>
      <c r="V36" s="37">
        <v>1.4019999999999999</v>
      </c>
      <c r="W36" s="37">
        <v>0.53300000000000003</v>
      </c>
      <c r="X36" s="37"/>
      <c r="Y36" s="38">
        <v>0</v>
      </c>
      <c r="Z36" s="38"/>
      <c r="AA36" s="38"/>
    </row>
    <row r="37" spans="1:27" x14ac:dyDescent="0.25">
      <c r="A37" s="28">
        <v>1025</v>
      </c>
      <c r="B37" s="29">
        <v>1.48E-3</v>
      </c>
      <c r="C37" s="29">
        <v>1.021E-2</v>
      </c>
      <c r="D37" s="46"/>
      <c r="E37" s="43">
        <v>2.7699999999999999E-3</v>
      </c>
      <c r="F37" s="43">
        <v>1.128E-5</v>
      </c>
      <c r="G37" s="43"/>
      <c r="H37" s="44">
        <v>5.4799999999999996E-3</v>
      </c>
      <c r="I37" s="44">
        <v>1.35182E-5</v>
      </c>
      <c r="J37" s="44"/>
      <c r="K37" s="28">
        <v>1025</v>
      </c>
      <c r="L37" s="58">
        <v>9.8535810639651736E-5</v>
      </c>
      <c r="M37" s="42"/>
      <c r="N37" s="45"/>
      <c r="O37" s="39">
        <v>3.1889498320221132E-5</v>
      </c>
      <c r="P37" s="40"/>
      <c r="Q37" s="39"/>
      <c r="R37" s="28">
        <v>1025</v>
      </c>
      <c r="S37" s="41">
        <v>55.387882297785502</v>
      </c>
      <c r="T37" s="41"/>
      <c r="U37" s="41"/>
      <c r="V37" s="37">
        <v>15.2</v>
      </c>
      <c r="W37" s="37"/>
      <c r="X37" s="37"/>
      <c r="Y37" s="38">
        <v>44</v>
      </c>
      <c r="Z37" s="38"/>
      <c r="AA37" s="38"/>
    </row>
    <row r="38" spans="1:27" x14ac:dyDescent="0.25">
      <c r="A38" s="28">
        <v>1050</v>
      </c>
      <c r="B38" s="57">
        <v>1.14E-3</v>
      </c>
      <c r="C38" s="29">
        <v>1.018E-2</v>
      </c>
      <c r="D38" s="29"/>
      <c r="E38" s="43">
        <v>1.72E-3</v>
      </c>
      <c r="F38" s="43">
        <v>3.3642100000000001E-5</v>
      </c>
      <c r="G38" s="43"/>
      <c r="H38" s="38">
        <v>7.1500000000000001E-3</v>
      </c>
      <c r="I38" s="44">
        <v>3.13466E-6</v>
      </c>
      <c r="J38" s="44"/>
      <c r="K38" s="28">
        <v>1050</v>
      </c>
      <c r="L38" s="58">
        <v>6.4786542163685392E-5</v>
      </c>
      <c r="M38" s="42">
        <v>9.3413153817406842E-6</v>
      </c>
      <c r="N38" s="45"/>
      <c r="O38" s="40">
        <v>2.5342647671698915E-5</v>
      </c>
      <c r="P38" s="40">
        <v>2.5976213863491386E-5</v>
      </c>
      <c r="Q38" s="39"/>
      <c r="R38" s="28">
        <v>1050</v>
      </c>
      <c r="S38" s="41">
        <v>27.720414611163456</v>
      </c>
      <c r="T38" s="41"/>
      <c r="U38" s="41"/>
      <c r="V38" s="37">
        <v>16.8</v>
      </c>
      <c r="W38" s="37"/>
      <c r="X38" s="37"/>
      <c r="Y38" s="38">
        <v>24.5</v>
      </c>
      <c r="Z38" s="38"/>
      <c r="AA38" s="38"/>
    </row>
    <row r="39" spans="1:27" x14ac:dyDescent="0.25">
      <c r="A39" s="28">
        <v>1075</v>
      </c>
      <c r="B39" s="57">
        <v>9.4479500000000001E-4</v>
      </c>
      <c r="C39" s="29">
        <v>9.9500000000000005E-3</v>
      </c>
      <c r="D39" s="29"/>
      <c r="E39" s="43">
        <v>1.06E-3</v>
      </c>
      <c r="F39" s="43">
        <v>1.01322E-4</v>
      </c>
      <c r="G39" s="43"/>
      <c r="H39" s="38">
        <v>8.0400000000000003E-3</v>
      </c>
      <c r="I39" s="44">
        <v>2.1942599999999999E-5</v>
      </c>
      <c r="J39" s="44"/>
      <c r="K39" s="28">
        <v>1075</v>
      </c>
      <c r="L39" s="58">
        <v>4.8213240679951921E-5</v>
      </c>
      <c r="M39" s="45">
        <v>6.0869216358439299E-5</v>
      </c>
      <c r="N39" s="45"/>
      <c r="O39" s="40">
        <v>1.5627966064214331E-5</v>
      </c>
      <c r="P39" s="39">
        <v>5.6387391069530085E-5</v>
      </c>
      <c r="Q39" s="39"/>
      <c r="R39" s="28">
        <v>1075</v>
      </c>
      <c r="S39" s="41"/>
      <c r="T39" s="41"/>
      <c r="U39" s="41"/>
      <c r="V39" s="37">
        <v>18.7</v>
      </c>
      <c r="W39" s="37"/>
      <c r="X39" s="37"/>
      <c r="Y39" s="38">
        <v>14.9</v>
      </c>
      <c r="Z39" s="38"/>
      <c r="AA39" s="38"/>
    </row>
    <row r="40" spans="1:27" x14ac:dyDescent="0.25">
      <c r="A40" s="28">
        <v>1100</v>
      </c>
      <c r="B40" s="57">
        <v>8.4591699999999996E-4</v>
      </c>
      <c r="C40" s="29">
        <v>4.8999999999999998E-3</v>
      </c>
      <c r="D40" s="29">
        <v>1.021E-2</v>
      </c>
      <c r="E40" s="43">
        <v>6.4058400000000003E-4</v>
      </c>
      <c r="F40" s="43">
        <v>4.1518300000000001E-4</v>
      </c>
      <c r="G40" s="43">
        <v>2.4143099999999999E-5</v>
      </c>
      <c r="H40" s="38">
        <v>8.6700000000000006E-3</v>
      </c>
      <c r="I40" s="44">
        <v>2.4881399999999999E-5</v>
      </c>
      <c r="J40" s="38"/>
      <c r="K40" s="28">
        <v>1100</v>
      </c>
      <c r="L40" s="58">
        <v>4.3994582120456126E-5</v>
      </c>
      <c r="M40" s="45">
        <v>2.5763950488349308E-4</v>
      </c>
      <c r="N40" s="42"/>
      <c r="O40" s="40">
        <v>2.523705330640017E-5</v>
      </c>
      <c r="P40" s="39">
        <v>1.2227827501594727E-4</v>
      </c>
      <c r="Q40" s="39"/>
      <c r="R40" s="28">
        <v>1100</v>
      </c>
      <c r="S40" s="41"/>
      <c r="T40" s="41">
        <v>474.97704624342174</v>
      </c>
      <c r="U40" s="41">
        <v>493.01981860933819</v>
      </c>
      <c r="V40" s="37">
        <v>20</v>
      </c>
      <c r="W40" s="37">
        <v>1.1910000000000001</v>
      </c>
      <c r="X40" s="37">
        <v>0.47299999999999998</v>
      </c>
      <c r="Y40" s="38">
        <v>8.4</v>
      </c>
      <c r="Z40" s="38">
        <v>1.2949999999999999</v>
      </c>
      <c r="AA40" s="38"/>
    </row>
    <row r="41" spans="1:27" x14ac:dyDescent="0.25">
      <c r="A41" s="28">
        <v>1125</v>
      </c>
      <c r="B41" s="57">
        <v>7.2497100000000004E-4</v>
      </c>
      <c r="C41" s="29"/>
      <c r="D41" s="29"/>
      <c r="E41" s="43">
        <v>4.4189799999999998E-4</v>
      </c>
      <c r="F41" s="37"/>
      <c r="G41" s="43"/>
      <c r="H41" s="38">
        <v>8.94E-3</v>
      </c>
      <c r="I41" s="38"/>
      <c r="J41" s="44"/>
      <c r="K41" s="28">
        <v>1125</v>
      </c>
      <c r="L41" s="58">
        <v>5.0322569959699808E-5</v>
      </c>
      <c r="M41" s="42"/>
      <c r="N41" s="45"/>
      <c r="O41" s="40">
        <v>2.4075515288113965E-5</v>
      </c>
      <c r="P41" s="40"/>
      <c r="Q41" s="39"/>
      <c r="R41" s="28">
        <v>1125</v>
      </c>
      <c r="S41" s="41"/>
      <c r="T41" s="41"/>
      <c r="U41" s="41"/>
      <c r="V41" s="37">
        <v>22.6</v>
      </c>
      <c r="W41" s="37">
        <v>19.600000000000001</v>
      </c>
      <c r="X41" s="37">
        <v>0.51500000000000001</v>
      </c>
      <c r="Y41" s="38">
        <v>5.3</v>
      </c>
      <c r="Z41" s="38">
        <v>7.5</v>
      </c>
      <c r="AA41" s="38"/>
    </row>
    <row r="42" spans="1:27" x14ac:dyDescent="0.25">
      <c r="A42" s="28">
        <v>1150</v>
      </c>
      <c r="B42" s="57">
        <v>5.7180200000000005E-4</v>
      </c>
      <c r="C42" s="29">
        <v>3.9699999999999996E-3</v>
      </c>
      <c r="D42" s="29">
        <v>9.8700000000000003E-3</v>
      </c>
      <c r="E42" s="43">
        <v>3.8213400000000001E-4</v>
      </c>
      <c r="F42" s="37">
        <v>1.14E-3</v>
      </c>
      <c r="G42" s="43">
        <v>1.32194E-4</v>
      </c>
      <c r="H42" s="38">
        <v>9.2800000000000001E-3</v>
      </c>
      <c r="I42" s="38">
        <v>3.3999999999999998E-3</v>
      </c>
      <c r="J42" s="44"/>
      <c r="K42" s="28">
        <v>1150</v>
      </c>
      <c r="L42" s="58">
        <v>4.9418571696950712E-5</v>
      </c>
      <c r="M42" s="42">
        <v>5.8669487252416481E-4</v>
      </c>
      <c r="N42" s="45">
        <v>9.3245479927675799E-5</v>
      </c>
      <c r="O42" s="40">
        <v>2.3547543461620243E-5</v>
      </c>
      <c r="P42" s="40">
        <v>1.4508665792047629E-4</v>
      </c>
      <c r="Q42" s="39">
        <v>6.5049372458320391E-5</v>
      </c>
      <c r="R42" s="28">
        <v>1150</v>
      </c>
      <c r="S42" s="41"/>
      <c r="T42" s="41"/>
      <c r="U42" s="41">
        <v>489.33665102075435</v>
      </c>
      <c r="V42" s="37">
        <v>23.9</v>
      </c>
      <c r="W42" s="37">
        <v>16.8</v>
      </c>
      <c r="X42" s="37">
        <v>0.71399999999999997</v>
      </c>
      <c r="Y42" s="38">
        <v>3.5</v>
      </c>
      <c r="Z42" s="38">
        <v>11.4</v>
      </c>
      <c r="AA42" s="38"/>
    </row>
    <row r="43" spans="1:27" x14ac:dyDescent="0.25">
      <c r="A43" s="28">
        <v>1175</v>
      </c>
      <c r="B43" s="59">
        <v>3.8454100000000002E-4</v>
      </c>
      <c r="C43" s="60"/>
      <c r="D43" s="29"/>
      <c r="E43" s="61">
        <v>3.5344E-4</v>
      </c>
      <c r="F43" s="62"/>
      <c r="G43" s="61"/>
      <c r="H43" s="63">
        <v>9.3500000000000007E-3</v>
      </c>
      <c r="I43" s="63"/>
      <c r="J43" s="64"/>
      <c r="K43" s="28">
        <v>1175</v>
      </c>
      <c r="L43" s="58">
        <v>5.8157221570191996E-5</v>
      </c>
      <c r="M43" s="65"/>
      <c r="N43" s="66"/>
      <c r="O43" s="67">
        <v>2.0907684329151605E-5</v>
      </c>
      <c r="P43" s="67"/>
      <c r="Q43" s="68"/>
      <c r="R43" s="28">
        <v>1175</v>
      </c>
      <c r="S43" s="69"/>
      <c r="T43" s="69"/>
      <c r="U43" s="41">
        <v>496.77437690055979</v>
      </c>
      <c r="V43" s="37">
        <v>26.5</v>
      </c>
      <c r="W43" s="37">
        <v>19.600000000000001</v>
      </c>
      <c r="X43" s="37">
        <v>0.76400000000000001</v>
      </c>
      <c r="Y43" s="38">
        <v>2.6</v>
      </c>
      <c r="Z43" s="38">
        <v>5.7</v>
      </c>
      <c r="AA43" s="38">
        <v>1.36</v>
      </c>
    </row>
    <row r="44" spans="1:27" x14ac:dyDescent="0.25">
      <c r="A44" s="28">
        <v>1200</v>
      </c>
      <c r="B44" s="59">
        <v>1.16773E-4</v>
      </c>
      <c r="C44" s="60">
        <v>1.75E-3</v>
      </c>
      <c r="D44" s="60">
        <v>4.2700000000000004E-3</v>
      </c>
      <c r="E44" s="61">
        <v>3.9341400000000002E-4</v>
      </c>
      <c r="F44" s="61">
        <v>8.3471900000000004E-4</v>
      </c>
      <c r="G44" s="61">
        <v>3.7000000000000002E-3</v>
      </c>
      <c r="H44" s="63">
        <v>9.6500000000000006E-3</v>
      </c>
      <c r="I44" s="63">
        <v>7.43E-3</v>
      </c>
      <c r="J44" s="64">
        <v>7.4918300000000005E-4</v>
      </c>
      <c r="K44" s="28">
        <v>1200</v>
      </c>
      <c r="L44" s="65">
        <v>3.4653266738715441E-5</v>
      </c>
      <c r="M44" s="65">
        <v>2.6426882547698642E-4</v>
      </c>
      <c r="N44" s="66">
        <v>1.1117730299069037E-3</v>
      </c>
      <c r="O44" s="67">
        <v>1.2671323835849457E-6</v>
      </c>
      <c r="P44" s="67">
        <v>6.8213959982989578E-5</v>
      </c>
      <c r="Q44" s="68">
        <v>1.1934096616387372E-4</v>
      </c>
      <c r="R44" s="28">
        <v>1200</v>
      </c>
      <c r="S44" s="69"/>
      <c r="T44" s="69"/>
      <c r="U44" s="69">
        <v>415.35191956124311</v>
      </c>
      <c r="V44" s="37">
        <v>29.3</v>
      </c>
      <c r="W44" s="37">
        <v>17.2</v>
      </c>
      <c r="X44" s="37">
        <v>1.3</v>
      </c>
      <c r="Y44" s="38">
        <v>2.1</v>
      </c>
      <c r="Z44" s="38">
        <v>8</v>
      </c>
      <c r="AA44" s="38">
        <v>25.1</v>
      </c>
    </row>
  </sheetData>
  <mergeCells count="23">
    <mergeCell ref="O12:Q14"/>
    <mergeCell ref="R12:R15"/>
    <mergeCell ref="S12:U14"/>
    <mergeCell ref="V12:X14"/>
    <mergeCell ref="Y12:AA14"/>
    <mergeCell ref="L12:N14"/>
    <mergeCell ref="A7:B7"/>
    <mergeCell ref="C7:D7"/>
    <mergeCell ref="A8:B8"/>
    <mergeCell ref="C8:D8"/>
    <mergeCell ref="A9:B9"/>
    <mergeCell ref="C9:D9"/>
    <mergeCell ref="A12:A15"/>
    <mergeCell ref="B12:D14"/>
    <mergeCell ref="E12:G14"/>
    <mergeCell ref="H12:J14"/>
    <mergeCell ref="K12:K15"/>
    <mergeCell ref="A4:B4"/>
    <mergeCell ref="C4:D4"/>
    <mergeCell ref="A5:B5"/>
    <mergeCell ref="C5:D5"/>
    <mergeCell ref="A6:B6"/>
    <mergeCell ref="C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FR Exp Data</vt:lpstr>
      <vt:lpstr>FR T Profiles</vt:lpstr>
      <vt:lpstr>FR Inlet Flows</vt:lpstr>
      <vt:lpstr>JSR Exp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2020-02-26T08:02:29Z</dcterms:modified>
</cp:coreProperties>
</file>