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laudineisrael/Mes_documents/Travail_en_cours/Israel_et_al_2019_Reservoirs_silicates_OIB_Ce/Revision/"/>
    </mc:Choice>
  </mc:AlternateContent>
  <xr:revisionPtr revIDLastSave="0" documentId="8_{1A111EFA-6514-D441-8920-784337C7A53F}" xr6:coauthVersionLast="43" xr6:coauthVersionMax="43" xr10:uidLastSave="{00000000-0000-0000-0000-000000000000}"/>
  <bookViews>
    <workbookView xWindow="0" yWindow="460" windowWidth="25600" windowHeight="14960" activeTab="2" xr2:uid="{00000000-000D-0000-FFFF-FFFF00000000}"/>
  </bookViews>
  <sheets>
    <sheet name="Ce Std" sheetId="1" r:id="rId1"/>
    <sheet name="Ce samples" sheetId="2" r:id="rId2"/>
    <sheet name="Nd Std" sheetId="3" r:id="rId3"/>
    <sheet name="Nd samples" sheetId="4" r:id="rId4"/>
  </sheets>
  <calcPr calcId="191029"/>
  <customWorkbookViews>
    <customWorkbookView name="Robert Dennen - Personal View" guid="{1D9D76DF-D95D-8A4B-A270-84549A8ACB6E}" mergeInterval="0" personalView="1" yWindow="109" windowWidth="1280" windowHeight="662" activeSheetId="1"/>
    <customWorkbookView name="Claudine Israel - Affichage personnalisé" guid="{AFF9DCA5-BFEA-0140-8509-4F2293D370A0}" mergeInterval="0" personalView="1" maximized="1" yWindow="23" windowWidth="1280" windowHeight="748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0" i="1" l="1"/>
  <c r="K67" i="1"/>
  <c r="K63" i="1"/>
  <c r="K53" i="1"/>
  <c r="K40" i="1"/>
  <c r="G29" i="3"/>
  <c r="G25" i="3"/>
  <c r="G21" i="3"/>
  <c r="F69" i="1" l="1"/>
  <c r="F68" i="1"/>
  <c r="F66" i="1"/>
  <c r="F65" i="1"/>
  <c r="F64" i="1"/>
  <c r="F62" i="1"/>
  <c r="F61" i="1"/>
  <c r="F60" i="1"/>
  <c r="F59" i="1"/>
  <c r="F58" i="1"/>
  <c r="F57" i="1"/>
  <c r="F56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2" i="1"/>
  <c r="F11" i="1"/>
  <c r="F9" i="1"/>
  <c r="F8" i="1"/>
  <c r="F7" i="1"/>
  <c r="F6" i="1"/>
  <c r="J69" i="1"/>
  <c r="J68" i="1"/>
  <c r="J66" i="1"/>
  <c r="J65" i="1"/>
  <c r="J64" i="1"/>
  <c r="J62" i="1"/>
  <c r="J61" i="1"/>
  <c r="J60" i="1"/>
  <c r="J59" i="1"/>
  <c r="J58" i="1"/>
  <c r="J57" i="1"/>
  <c r="J56" i="1"/>
  <c r="J52" i="1"/>
  <c r="J51" i="1"/>
  <c r="J50" i="1"/>
  <c r="J48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2" i="1"/>
  <c r="J11" i="1"/>
  <c r="J7" i="1"/>
  <c r="J8" i="1"/>
  <c r="J9" i="1"/>
  <c r="J6" i="1"/>
  <c r="L6" i="1"/>
  <c r="F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6" i="2"/>
  <c r="L6" i="2"/>
  <c r="J7" i="2"/>
  <c r="J8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6" i="2"/>
  <c r="M30" i="2"/>
  <c r="M13" i="2"/>
  <c r="H13" i="1"/>
  <c r="H97" i="2"/>
  <c r="J97" i="2"/>
  <c r="E29" i="3"/>
  <c r="E25" i="3"/>
  <c r="E21" i="3"/>
  <c r="I70" i="1"/>
  <c r="I67" i="1"/>
  <c r="I63" i="1"/>
  <c r="I53" i="1"/>
  <c r="I49" i="1"/>
  <c r="I40" i="1"/>
  <c r="K13" i="1"/>
  <c r="I13" i="1"/>
  <c r="K10" i="1"/>
  <c r="I10" i="1"/>
  <c r="I75" i="1"/>
  <c r="I74" i="1"/>
  <c r="I73" i="1"/>
  <c r="F29" i="3"/>
  <c r="D29" i="3"/>
  <c r="F25" i="3"/>
  <c r="D25" i="3"/>
  <c r="F21" i="3"/>
  <c r="D21" i="3"/>
  <c r="H75" i="1"/>
  <c r="M74" i="1"/>
  <c r="H74" i="1"/>
  <c r="H70" i="1"/>
  <c r="M73" i="1"/>
  <c r="H73" i="1"/>
  <c r="M63" i="1"/>
  <c r="H63" i="1"/>
  <c r="M75" i="1"/>
  <c r="M67" i="1"/>
  <c r="H67" i="1"/>
  <c r="I97" i="2"/>
  <c r="H10" i="1"/>
  <c r="H53" i="1"/>
  <c r="H49" i="1"/>
  <c r="H40" i="1"/>
  <c r="L63" i="2"/>
  <c r="L95" i="2"/>
  <c r="L92" i="2"/>
  <c r="L12" i="1"/>
  <c r="L105" i="2"/>
  <c r="L73" i="2"/>
  <c r="L99" i="2"/>
  <c r="L22" i="2"/>
  <c r="L64" i="1"/>
  <c r="L50" i="2"/>
  <c r="L46" i="1"/>
  <c r="L11" i="1"/>
  <c r="L100" i="2"/>
  <c r="L89" i="2"/>
  <c r="L25" i="2"/>
  <c r="K97" i="2"/>
  <c r="L51" i="2"/>
  <c r="L83" i="2"/>
  <c r="L90" i="2"/>
  <c r="L101" i="2"/>
  <c r="L49" i="2"/>
  <c r="L56" i="1"/>
  <c r="L30" i="2"/>
  <c r="L78" i="2"/>
  <c r="L8" i="2"/>
  <c r="L61" i="1"/>
  <c r="L106" i="2"/>
  <c r="L107" i="2"/>
  <c r="L31" i="2"/>
  <c r="L55" i="2"/>
  <c r="L71" i="2"/>
  <c r="L102" i="2"/>
  <c r="L42" i="2"/>
  <c r="L96" i="2"/>
  <c r="L50" i="1"/>
  <c r="L48" i="1"/>
  <c r="L28" i="2"/>
  <c r="L35" i="1"/>
  <c r="L57" i="2"/>
  <c r="L37" i="1"/>
  <c r="L112" i="2"/>
  <c r="L52" i="2"/>
  <c r="L61" i="2"/>
  <c r="L22" i="1"/>
  <c r="L54" i="2"/>
  <c r="L18" i="2"/>
  <c r="L62" i="1"/>
  <c r="L108" i="2"/>
  <c r="L34" i="2"/>
  <c r="L16" i="1"/>
  <c r="L65" i="2"/>
  <c r="L23" i="1"/>
  <c r="L38" i="1"/>
  <c r="L24" i="1"/>
  <c r="L19" i="2"/>
  <c r="L26" i="2"/>
  <c r="L62" i="2"/>
  <c r="L45" i="1"/>
  <c r="L7" i="1"/>
  <c r="L114" i="2"/>
  <c r="L27" i="1"/>
  <c r="L30" i="1"/>
  <c r="L110" i="2"/>
  <c r="L18" i="1"/>
  <c r="L47" i="1"/>
  <c r="L60" i="2"/>
  <c r="L68" i="1"/>
  <c r="L33" i="1"/>
  <c r="L29" i="1"/>
  <c r="L27" i="2"/>
  <c r="L64" i="2"/>
  <c r="L36" i="2"/>
  <c r="L57" i="1"/>
  <c r="L20" i="1"/>
  <c r="L17" i="1"/>
  <c r="L58" i="2"/>
  <c r="L103" i="2"/>
  <c r="L19" i="1"/>
  <c r="L31" i="1"/>
  <c r="L67" i="2"/>
  <c r="K75" i="1"/>
  <c r="J49" i="1"/>
  <c r="J75" i="1"/>
  <c r="K49" i="1"/>
  <c r="L59" i="2"/>
  <c r="L35" i="2"/>
  <c r="L14" i="2"/>
  <c r="L84" i="2"/>
  <c r="L48" i="2"/>
  <c r="L9" i="1"/>
  <c r="L82" i="2"/>
  <c r="L34" i="1"/>
  <c r="L8" i="1"/>
  <c r="J70" i="1"/>
  <c r="L80" i="2"/>
  <c r="L60" i="1"/>
  <c r="L29" i="2"/>
  <c r="L104" i="2"/>
  <c r="J10" i="1"/>
  <c r="L13" i="2"/>
  <c r="L76" i="2"/>
  <c r="L115" i="2"/>
  <c r="L26" i="1"/>
  <c r="L66" i="1"/>
  <c r="L20" i="2"/>
  <c r="L32" i="1"/>
  <c r="L39" i="2"/>
  <c r="L51" i="1"/>
  <c r="L88" i="2"/>
  <c r="L17" i="2"/>
  <c r="L70" i="2"/>
  <c r="L7" i="2"/>
  <c r="L32" i="2"/>
  <c r="L79" i="2"/>
  <c r="L23" i="2"/>
  <c r="L111" i="2"/>
  <c r="L77" i="2"/>
  <c r="L44" i="1"/>
  <c r="L46" i="2"/>
  <c r="L75" i="2"/>
  <c r="L40" i="2"/>
  <c r="L68" i="2"/>
  <c r="L43" i="2"/>
  <c r="L45" i="2"/>
  <c r="L21" i="1"/>
  <c r="J54" i="1" s="1"/>
  <c r="L41" i="1"/>
  <c r="L33" i="2"/>
  <c r="L87" i="2"/>
  <c r="L15" i="2"/>
  <c r="L38" i="2"/>
  <c r="J67" i="1"/>
  <c r="L53" i="2"/>
  <c r="L94" i="2"/>
  <c r="L81" i="2"/>
  <c r="L72" i="2"/>
  <c r="J13" i="1"/>
  <c r="K74" i="1"/>
  <c r="J74" i="1"/>
  <c r="L59" i="1"/>
  <c r="L41" i="2"/>
  <c r="L85" i="2"/>
  <c r="L16" i="2"/>
  <c r="L113" i="2"/>
  <c r="L10" i="2"/>
  <c r="J14" i="1" s="1"/>
  <c r="L21" i="2"/>
  <c r="L9" i="2"/>
  <c r="K14" i="1" s="1"/>
  <c r="L65" i="1"/>
  <c r="M71" i="1" s="1"/>
  <c r="L91" i="2"/>
  <c r="L93" i="2"/>
  <c r="L58" i="1"/>
  <c r="L39" i="1"/>
  <c r="L66" i="2"/>
  <c r="J40" i="1"/>
  <c r="J73" i="1"/>
  <c r="K73" i="1"/>
  <c r="L36" i="1"/>
  <c r="L86" i="2"/>
  <c r="L74" i="2"/>
  <c r="J53" i="1"/>
  <c r="L56" i="2"/>
  <c r="L109" i="2"/>
  <c r="L43" i="1"/>
  <c r="M76" i="1" s="1"/>
  <c r="L11" i="2"/>
  <c r="L37" i="2"/>
  <c r="L42" i="1"/>
  <c r="J63" i="1"/>
  <c r="L52" i="1"/>
  <c r="L24" i="2"/>
  <c r="L44" i="2"/>
  <c r="L25" i="1"/>
  <c r="L69" i="1"/>
  <c r="L28" i="1"/>
  <c r="L69" i="2"/>
  <c r="L47" i="2"/>
  <c r="J71" i="1"/>
  <c r="J76" i="1"/>
  <c r="K76" i="1"/>
  <c r="K54" i="1" l="1"/>
  <c r="K71" i="1"/>
</calcChain>
</file>

<file path=xl/sharedStrings.xml><?xml version="1.0" encoding="utf-8"?>
<sst xmlns="http://schemas.openxmlformats.org/spreadsheetml/2006/main" count="323" uniqueCount="164">
  <si>
    <t>With tailing correction</t>
  </si>
  <si>
    <t>2s.e.</t>
  </si>
  <si>
    <t>2 s.e.</t>
  </si>
  <si>
    <t>Tailing</t>
  </si>
  <si>
    <t>BCR-2</t>
  </si>
  <si>
    <t>BHVO-2</t>
  </si>
  <si>
    <t>E38</t>
  </si>
  <si>
    <t>RRTO-06</t>
  </si>
  <si>
    <t>TBA-IH</t>
  </si>
  <si>
    <t>E95</t>
  </si>
  <si>
    <t>E202</t>
  </si>
  <si>
    <t>MCD-201</t>
  </si>
  <si>
    <t>1804-21</t>
  </si>
  <si>
    <t>F107</t>
  </si>
  <si>
    <t>F124</t>
  </si>
  <si>
    <t>F128</t>
  </si>
  <si>
    <t>F129</t>
  </si>
  <si>
    <t>F176</t>
  </si>
  <si>
    <t>0608-021</t>
  </si>
  <si>
    <t>80-76</t>
  </si>
  <si>
    <t>989-036</t>
  </si>
  <si>
    <t>989-115</t>
  </si>
  <si>
    <t>070406-1</t>
  </si>
  <si>
    <t>67a</t>
  </si>
  <si>
    <t>F10</t>
  </si>
  <si>
    <t>F16</t>
  </si>
  <si>
    <t>CY-165</t>
  </si>
  <si>
    <t>SV-01</t>
  </si>
  <si>
    <t>SV-12</t>
  </si>
  <si>
    <t>S-06</t>
  </si>
  <si>
    <t>SN-09</t>
  </si>
  <si>
    <t>ST-08</t>
  </si>
  <si>
    <t>LVF-98-107</t>
  </si>
  <si>
    <t>MPC-99-103</t>
  </si>
  <si>
    <t>RR08-121</t>
  </si>
  <si>
    <t>Sahara-97072</t>
  </si>
  <si>
    <t>93-07-77</t>
  </si>
  <si>
    <t>93-07-76</t>
  </si>
  <si>
    <t>93-07-24</t>
  </si>
  <si>
    <t>93-07-23</t>
  </si>
  <si>
    <t>93-07-56</t>
  </si>
  <si>
    <t>Searise</t>
  </si>
  <si>
    <t>ACO-95-3</t>
  </si>
  <si>
    <t>BM1962-128-114</t>
  </si>
  <si>
    <t>BM1965-P5-8</t>
  </si>
  <si>
    <t>BM1965-P5-12</t>
  </si>
  <si>
    <t>Haw-2000-04</t>
  </si>
  <si>
    <t>Haw-2000-13</t>
  </si>
  <si>
    <t>Haw-2000-17</t>
  </si>
  <si>
    <t>Haw-2000-19</t>
  </si>
  <si>
    <t>Haw-2000-28</t>
  </si>
  <si>
    <t>MD23 site 4</t>
  </si>
  <si>
    <t>Clipperton DR01</t>
  </si>
  <si>
    <t>CY82-0903</t>
  </si>
  <si>
    <t>MD34-D4</t>
  </si>
  <si>
    <t>MD34-D6</t>
  </si>
  <si>
    <t>R11</t>
  </si>
  <si>
    <t>LO94</t>
  </si>
  <si>
    <t>XN-4</t>
  </si>
  <si>
    <t>Sahara 2900m</t>
  </si>
  <si>
    <t>TJK3198</t>
  </si>
  <si>
    <t>TJK3165</t>
  </si>
  <si>
    <t>BCR-2 run 1</t>
  </si>
  <si>
    <t>BCR-2 run 2</t>
  </si>
  <si>
    <t>BCR-2 run 1+2</t>
  </si>
  <si>
    <t>Session 2</t>
  </si>
  <si>
    <t>Session 1</t>
  </si>
  <si>
    <r>
      <rPr>
        <b/>
        <vertAlign val="superscript"/>
        <sz val="12"/>
        <rFont val="Calibri"/>
        <family val="2"/>
        <scheme val="minor"/>
      </rPr>
      <t>138</t>
    </r>
    <r>
      <rPr>
        <b/>
        <sz val="12"/>
        <rFont val="Calibri"/>
        <family val="2"/>
        <scheme val="minor"/>
      </rPr>
      <t>Ce/</t>
    </r>
    <r>
      <rPr>
        <b/>
        <vertAlign val="superscript"/>
        <sz val="12"/>
        <rFont val="Calibri"/>
        <family val="2"/>
        <scheme val="minor"/>
      </rPr>
      <t>142</t>
    </r>
    <r>
      <rPr>
        <b/>
        <sz val="12"/>
        <rFont val="Calibri"/>
        <family val="2"/>
        <scheme val="minor"/>
      </rPr>
      <t>Ce</t>
    </r>
  </si>
  <si>
    <r>
      <t>ε</t>
    </r>
    <r>
      <rPr>
        <b/>
        <vertAlign val="superscript"/>
        <sz val="12"/>
        <rFont val="Calibri"/>
        <family val="2"/>
        <scheme val="minor"/>
      </rPr>
      <t>138</t>
    </r>
    <r>
      <rPr>
        <b/>
        <sz val="12"/>
        <rFont val="Calibri"/>
        <family val="2"/>
        <scheme val="minor"/>
      </rPr>
      <t>Ce</t>
    </r>
  </si>
  <si>
    <r>
      <rPr>
        <b/>
        <vertAlign val="superscript"/>
        <sz val="12"/>
        <rFont val="Calibri"/>
        <family val="2"/>
        <scheme val="minor"/>
      </rPr>
      <t>134</t>
    </r>
    <r>
      <rPr>
        <b/>
        <sz val="12"/>
        <rFont val="Calibri"/>
        <family val="2"/>
        <scheme val="minor"/>
      </rPr>
      <t>Ba</t>
    </r>
    <r>
      <rPr>
        <b/>
        <vertAlign val="superscript"/>
        <sz val="12"/>
        <rFont val="Calibri"/>
        <family val="2"/>
        <scheme val="minor"/>
      </rPr>
      <t>16</t>
    </r>
    <r>
      <rPr>
        <b/>
        <sz val="12"/>
        <rFont val="Calibri"/>
        <family val="2"/>
        <scheme val="minor"/>
      </rPr>
      <t>O</t>
    </r>
  </si>
  <si>
    <r>
      <rPr>
        <b/>
        <vertAlign val="superscript"/>
        <sz val="12"/>
        <rFont val="Calibri"/>
        <family val="2"/>
        <scheme val="minor"/>
      </rPr>
      <t>142</t>
    </r>
    <r>
      <rPr>
        <b/>
        <sz val="12"/>
        <rFont val="Calibri"/>
        <family val="2"/>
        <scheme val="minor"/>
      </rPr>
      <t>Ce</t>
    </r>
    <r>
      <rPr>
        <b/>
        <vertAlign val="superscript"/>
        <sz val="12"/>
        <rFont val="Calibri"/>
        <family val="2"/>
        <scheme val="minor"/>
      </rPr>
      <t>16</t>
    </r>
    <r>
      <rPr>
        <b/>
        <sz val="12"/>
        <rFont val="Calibri"/>
        <family val="2"/>
        <scheme val="minor"/>
      </rPr>
      <t>O</t>
    </r>
  </si>
  <si>
    <t>Standards</t>
  </si>
  <si>
    <t>E39 run 1</t>
  </si>
  <si>
    <t>E39 run 2</t>
  </si>
  <si>
    <t>E39 run 1+2</t>
  </si>
  <si>
    <t>E156 run 1</t>
  </si>
  <si>
    <t>E156 run 2</t>
  </si>
  <si>
    <t>E156 run 1+2</t>
  </si>
  <si>
    <t>E266 run 1</t>
  </si>
  <si>
    <t>E266 run 2</t>
  </si>
  <si>
    <t>E266 run 1+2</t>
  </si>
  <si>
    <t>E268 run 1</t>
  </si>
  <si>
    <t>E268 run 2</t>
  </si>
  <si>
    <t>E268 run 1+2</t>
  </si>
  <si>
    <t>E271 run 1</t>
  </si>
  <si>
    <t>E271 run 2</t>
  </si>
  <si>
    <t>E271 run 1+2</t>
  </si>
  <si>
    <t>13K run 1</t>
  </si>
  <si>
    <t>13K run 2</t>
  </si>
  <si>
    <t>13K run 1+2</t>
  </si>
  <si>
    <t>SP1 run 1</t>
  </si>
  <si>
    <t>SP1 run 2</t>
  </si>
  <si>
    <t>SP1 run 1+2</t>
  </si>
  <si>
    <t>1804-1 run 1</t>
  </si>
  <si>
    <t>1804-1 run 2</t>
  </si>
  <si>
    <t>1804-1 run 1+2</t>
  </si>
  <si>
    <t>1801-19 run 1</t>
  </si>
  <si>
    <t>1801-19 run 2</t>
  </si>
  <si>
    <t>1801-19 run 1+2</t>
  </si>
  <si>
    <t>Sahara-97072 (dup)</t>
  </si>
  <si>
    <t>Rock samples</t>
  </si>
  <si>
    <t>Session 3</t>
  </si>
  <si>
    <t>Sample name</t>
  </si>
  <si>
    <t>Without tailing correction</t>
  </si>
  <si>
    <t>ΔɛCe</t>
  </si>
  <si>
    <t>BM1962-128-112</t>
  </si>
  <si>
    <t>Haw-2000-17 (dup)</t>
  </si>
  <si>
    <t>F128 (dup)</t>
  </si>
  <si>
    <t>JNDi-1</t>
  </si>
  <si>
    <t>E39</t>
  </si>
  <si>
    <t>E156</t>
  </si>
  <si>
    <t>E266</t>
  </si>
  <si>
    <t>E268</t>
  </si>
  <si>
    <t>E271</t>
  </si>
  <si>
    <t>13K</t>
  </si>
  <si>
    <t>SP1</t>
  </si>
  <si>
    <t>1804-1</t>
  </si>
  <si>
    <t>1801-19</t>
  </si>
  <si>
    <t>986-115</t>
  </si>
  <si>
    <t>93(07)77</t>
  </si>
  <si>
    <t>93(07)76</t>
  </si>
  <si>
    <t>93(07)24</t>
  </si>
  <si>
    <t>93(07)23</t>
  </si>
  <si>
    <t>93(07)56</t>
  </si>
  <si>
    <t>Clipperton</t>
  </si>
  <si>
    <t>MD34 D4</t>
  </si>
  <si>
    <t>MD34 D6</t>
  </si>
  <si>
    <t>SV-01 run 1</t>
  </si>
  <si>
    <t>SV-01 run 2</t>
  </si>
  <si>
    <t>Mean (± 2sd)</t>
  </si>
  <si>
    <t>Sahara-97072 (mean)</t>
  </si>
  <si>
    <t>MD34-D3</t>
  </si>
  <si>
    <t>Allende</t>
  </si>
  <si>
    <t>Adrar Bous</t>
  </si>
  <si>
    <t>NWA-10854</t>
  </si>
  <si>
    <t>Oudiyat Sbaa</t>
  </si>
  <si>
    <t>Sahara-97158</t>
  </si>
  <si>
    <t>Agen</t>
  </si>
  <si>
    <t>NWA-8007</t>
  </si>
  <si>
    <t>Pillistfer</t>
  </si>
  <si>
    <t>St-Severin</t>
  </si>
  <si>
    <t>Yilmia</t>
  </si>
  <si>
    <t>ΔɛCe (± 2sd)</t>
  </si>
  <si>
    <r>
      <t>ε</t>
    </r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</t>
    </r>
  </si>
  <si>
    <t>MD34 D3</t>
  </si>
  <si>
    <r>
      <t>Ce</t>
    </r>
    <r>
      <rPr>
        <vertAlign val="subscript"/>
        <sz val="12"/>
        <rFont val="Calibri (Corps)"/>
      </rPr>
      <t>LMV</t>
    </r>
  </si>
  <si>
    <r>
      <t>Ce</t>
    </r>
    <r>
      <rPr>
        <vertAlign val="subscript"/>
        <sz val="12"/>
        <rFont val="Calibri (Corps)"/>
      </rPr>
      <t>AMES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</si>
  <si>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 (Corps)"/>
      </rPr>
      <t>Nd</t>
    </r>
    <r>
      <rPr>
        <b/>
        <sz val="12"/>
        <rFont val="Calibri"/>
        <family val="2"/>
        <scheme val="minor"/>
      </rPr>
      <t>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</si>
  <si>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t>Intensity (V)</t>
  </si>
  <si>
    <r>
      <t>Mean Ce</t>
    </r>
    <r>
      <rPr>
        <b/>
        <vertAlign val="subscript"/>
        <sz val="12"/>
        <rFont val="Calibri (Corps)"/>
      </rPr>
      <t>LMV</t>
    </r>
    <r>
      <rPr>
        <b/>
        <sz val="12"/>
        <rFont val="Calibri"/>
        <family val="2"/>
        <scheme val="minor"/>
      </rPr>
      <t xml:space="preserve"> (± 2sd, n)</t>
    </r>
  </si>
  <si>
    <t>Mean BHVO-2 (± 2sd, n)</t>
  </si>
  <si>
    <t>Mean BCR-2 (± 2sd, n)</t>
  </si>
  <si>
    <t>Tailing  (± 2sd, n)</t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</si>
  <si>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 (V)</t>
    </r>
  </si>
  <si>
    <t>Ratios</t>
  </si>
  <si>
    <r>
      <rPr>
        <b/>
        <vertAlign val="superscript"/>
        <sz val="12"/>
        <color theme="1"/>
        <rFont val="Calibri"/>
        <family val="2"/>
        <scheme val="minor"/>
      </rPr>
      <t>134</t>
    </r>
    <r>
      <rPr>
        <b/>
        <sz val="12"/>
        <color theme="1"/>
        <rFont val="Calibri"/>
        <family val="2"/>
        <scheme val="minor"/>
      </rPr>
      <t>Ba</t>
    </r>
    <r>
      <rPr>
        <b/>
        <vertAlign val="superscript"/>
        <sz val="12"/>
        <color theme="1"/>
        <rFont val="Calibri"/>
        <family val="2"/>
        <scheme val="minor"/>
      </rPr>
      <t>16</t>
    </r>
    <r>
      <rPr>
        <b/>
        <sz val="12"/>
        <color theme="1"/>
        <rFont val="Calibri"/>
        <family val="2"/>
        <scheme val="minor"/>
      </rPr>
      <t>O</t>
    </r>
  </si>
  <si>
    <r>
      <rPr>
        <b/>
        <vertAlign val="superscript"/>
        <sz val="12"/>
        <color theme="1"/>
        <rFont val="Calibri"/>
        <family val="2"/>
        <scheme val="minor"/>
      </rPr>
      <t>142</t>
    </r>
    <r>
      <rPr>
        <b/>
        <sz val="12"/>
        <color theme="1"/>
        <rFont val="Calibri"/>
        <family val="2"/>
        <scheme val="minor"/>
      </rPr>
      <t>Ce</t>
    </r>
    <r>
      <rPr>
        <b/>
        <vertAlign val="superscript"/>
        <sz val="12"/>
        <color theme="1"/>
        <rFont val="Calibri"/>
        <family val="2"/>
        <scheme val="minor"/>
      </rPr>
      <t>16</t>
    </r>
    <r>
      <rPr>
        <b/>
        <sz val="12"/>
        <color theme="1"/>
        <rFont val="Calibri"/>
        <family val="2"/>
        <scheme val="minor"/>
      </rPr>
      <t>O</t>
    </r>
  </si>
  <si>
    <r>
      <rPr>
        <b/>
        <vertAlign val="superscript"/>
        <sz val="12"/>
        <color theme="1"/>
        <rFont val="Calibri"/>
        <family val="2"/>
        <scheme val="minor"/>
      </rPr>
      <t>138</t>
    </r>
    <r>
      <rPr>
        <b/>
        <sz val="12"/>
        <color theme="1"/>
        <rFont val="Calibri"/>
        <family val="2"/>
        <scheme val="minor"/>
      </rPr>
      <t>Ce/</t>
    </r>
    <r>
      <rPr>
        <b/>
        <vertAlign val="superscript"/>
        <sz val="12"/>
        <color theme="1"/>
        <rFont val="Calibri"/>
        <family val="2"/>
        <scheme val="minor"/>
      </rPr>
      <t>142</t>
    </r>
    <r>
      <rPr>
        <b/>
        <sz val="12"/>
        <color theme="1"/>
        <rFont val="Calibri"/>
        <family val="2"/>
        <scheme val="minor"/>
      </rPr>
      <t>Ce</t>
    </r>
  </si>
  <si>
    <r>
      <t>ε</t>
    </r>
    <r>
      <rPr>
        <b/>
        <vertAlign val="superscript"/>
        <sz val="12"/>
        <color theme="1"/>
        <rFont val="Calibri"/>
        <family val="2"/>
        <scheme val="minor"/>
      </rPr>
      <t>138</t>
    </r>
    <r>
      <rPr>
        <b/>
        <sz val="12"/>
        <color theme="1"/>
        <rFont val="Calibri"/>
        <family val="2"/>
        <scheme val="minor"/>
      </rPr>
      <t>Ce</t>
    </r>
  </si>
  <si>
    <r>
      <rPr>
        <b/>
        <vertAlign val="superscript"/>
        <sz val="12"/>
        <rFont val="Calibri (Corps)"/>
      </rPr>
      <t>147</t>
    </r>
    <r>
      <rPr>
        <b/>
        <sz val="12"/>
        <rFont val="Calibri"/>
        <family val="2"/>
        <scheme val="minor"/>
      </rPr>
      <t>Sm (V)</t>
    </r>
  </si>
  <si>
    <t>Supplementary data 2A. Ce isotopic compositions of standards analysed in this study.</t>
  </si>
  <si>
    <t>Supplementary data 2B. Ce isotopic compositions of samples analysed in this study.</t>
  </si>
  <si>
    <t>Supplementary data 2C. Nd isotopic compositions of standards analysed in this study.</t>
  </si>
  <si>
    <t>Supplementary data 2D. Nd isotopic compositions of samples analysed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</si>
</sst>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"/>
    <numFmt numFmtId="165" formatCode="0.000"/>
    <numFmt numFmtId="166" formatCode="0.000000"/>
    <numFmt numFmtId="167" formatCode="0.0000000"/>
    <numFmt numFmtId="168" formatCode="0.0"/>
  </numFmts>
  <fonts count="14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7"/>
      <name val="Calibri"/>
      <family val="2"/>
      <scheme val="minor"/>
    </font>
    <font>
      <vertAlign val="subscript"/>
      <sz val="12"/>
      <name val="Calibri (Corps)"/>
    </font>
    <font>
      <b/>
      <vertAlign val="subscript"/>
      <sz val="12"/>
      <name val="Calibri (Corps)"/>
    </font>
    <font>
      <b/>
      <sz val="12"/>
      <name val="Calibri (Corps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vertAlign val="superscript"/>
      <sz val="12"/>
      <name val="Calibri (Corps)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7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0" borderId="0" xfId="0" applyFont="1" applyFill="1"/>
    <xf numFmtId="11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1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11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1" fontId="1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15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1" fontId="2" fillId="0" borderId="4" xfId="0" applyNumberFormat="1" applyFont="1" applyFill="1" applyBorder="1" applyAlignment="1">
      <alignment horizontal="center"/>
    </xf>
    <xf numFmtId="11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2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1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/>
    </xf>
    <xf numFmtId="11" fontId="4" fillId="0" borderId="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11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" fillId="0" borderId="0" xfId="0" applyFont="1"/>
    <xf numFmtId="0" fontId="2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1" fillId="0" borderId="27" xfId="0" applyNumberFormat="1" applyFont="1" applyFill="1" applyBorder="1"/>
    <xf numFmtId="49" fontId="1" fillId="0" borderId="34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68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1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7" xfId="0" applyFont="1" applyFill="1" applyBorder="1"/>
    <xf numFmtId="0" fontId="2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11" fontId="2" fillId="0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11" fontId="1" fillId="0" borderId="41" xfId="0" applyNumberFormat="1" applyFont="1" applyFill="1" applyBorder="1" applyAlignment="1">
      <alignment horizontal="center"/>
    </xf>
    <xf numFmtId="11" fontId="1" fillId="0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1" fontId="2" fillId="0" borderId="24" xfId="0" applyNumberFormat="1" applyFont="1" applyFill="1" applyBorder="1" applyAlignment="1">
      <alignment horizontal="center"/>
    </xf>
    <xf numFmtId="11" fontId="2" fillId="0" borderId="4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11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9A9F98F-4F57-CD49-A1AE-A42295947D54}" diskRevisions="1" revisionId="8" version="2">
  <header guid="{89A9F98F-4F57-CD49-A1AE-A42295947D54}" dateTime="2019-07-24T16:03:25" maxSheetId="5" userName="Claudine Israel" r:id="rId5" minRId="5" maxRId="8">
    <sheetIdMap count="4">
      <sheetId val="1"/>
      <sheetId val="2"/>
      <sheetId val="3"/>
      <sheetId val="4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3">
    <nc r="J21">
      <f>((D21+E21)/0.51263-1)*10000-F21</f>
    </nc>
  </rcc>
  <rm rId="6" sheetId="3" source="J25" destination="I25" sourceSheetId="3">
    <rfmt sheetId="3" sqref="I25" start="0" length="0">
      <dxf>
        <font>
          <b/>
          <sz val="12"/>
          <color auto="1"/>
          <name val="Calibri"/>
          <family val="2"/>
          <scheme val="minor"/>
        </font>
      </dxf>
    </rfmt>
  </rm>
  <rcc rId="7" sId="3">
    <oc r="G25">
      <f>2*STDEV(G22:G24)</f>
    </oc>
    <nc r="G25">
      <f>2*STDEV(F22:F24)</f>
    </nc>
  </rcc>
  <rfmt sheetId="3" sqref="G25">
    <dxf>
      <numFmt numFmtId="168" formatCode="0.0"/>
    </dxf>
  </rfmt>
  <rfmt sheetId="3" sqref="G25">
    <dxf>
      <numFmt numFmtId="1" formatCode="0"/>
    </dxf>
  </rfmt>
  <rfmt sheetId="3" sqref="G25">
    <dxf>
      <numFmt numFmtId="168" formatCode="0.0"/>
    </dxf>
  </rfmt>
  <rfmt sheetId="3" sqref="G25">
    <dxf>
      <numFmt numFmtId="2" formatCode="0.00"/>
    </dxf>
  </rfmt>
  <rcc rId="8" sId="3">
    <oc r="G29">
      <f>2*STDEV(G26:G28)</f>
    </oc>
    <nc r="G29">
      <f>2*STDEV(F26:F28)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workbookViewId="0">
      <selection activeCell="P67" sqref="P67"/>
    </sheetView>
  </sheetViews>
  <sheetFormatPr baseColWidth="10" defaultRowHeight="16"/>
  <cols>
    <col min="1" max="1" width="12.83203125" style="13" bestFit="1" customWidth="1"/>
    <col min="2" max="2" width="8.33203125" style="86" bestFit="1" customWidth="1"/>
    <col min="3" max="3" width="7.83203125" style="86" bestFit="1" customWidth="1"/>
    <col min="4" max="5" width="10.6640625" style="89" bestFit="1" customWidth="1"/>
    <col min="6" max="6" width="6" style="90" bestFit="1" customWidth="1"/>
    <col min="7" max="7" width="5.6640625" style="90" bestFit="1" customWidth="1"/>
    <col min="8" max="8" width="12.1640625" style="89" bestFit="1" customWidth="1"/>
    <col min="9" max="9" width="11.33203125" style="89" bestFit="1" customWidth="1"/>
    <col min="10" max="10" width="6" style="90" bestFit="1" customWidth="1"/>
    <col min="11" max="11" width="5.5" style="90" bestFit="1" customWidth="1"/>
    <col min="12" max="12" width="6.6640625" style="115" bestFit="1" customWidth="1"/>
    <col min="13" max="13" width="6.33203125" style="116" bestFit="1" customWidth="1"/>
    <col min="14" max="16384" width="10.83203125" style="5"/>
  </cols>
  <sheetData>
    <row r="1" spans="1:13">
      <c r="A1" s="13" t="s">
        <v>160</v>
      </c>
    </row>
    <row r="2" spans="1:13" ht="17" thickBot="1">
      <c r="A2" s="185" t="s">
        <v>71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5" customFormat="1">
      <c r="A3" s="154"/>
      <c r="B3" s="186" t="s">
        <v>148</v>
      </c>
      <c r="C3" s="186"/>
      <c r="D3" s="187" t="s">
        <v>103</v>
      </c>
      <c r="E3" s="188"/>
      <c r="F3" s="188"/>
      <c r="G3" s="189"/>
      <c r="H3" s="187" t="s">
        <v>0</v>
      </c>
      <c r="I3" s="188"/>
      <c r="J3" s="188"/>
      <c r="K3" s="189"/>
      <c r="L3" s="65" t="s">
        <v>3</v>
      </c>
      <c r="M3" s="66"/>
    </row>
    <row r="4" spans="1:13" s="15" customFormat="1" ht="20" thickBot="1">
      <c r="A4" s="147" t="s">
        <v>102</v>
      </c>
      <c r="B4" s="67" t="s">
        <v>155</v>
      </c>
      <c r="C4" s="67" t="s">
        <v>156</v>
      </c>
      <c r="D4" s="68" t="s">
        <v>157</v>
      </c>
      <c r="E4" s="69" t="s">
        <v>1</v>
      </c>
      <c r="F4" s="70" t="s">
        <v>158</v>
      </c>
      <c r="G4" s="71" t="s">
        <v>2</v>
      </c>
      <c r="H4" s="68" t="s">
        <v>157</v>
      </c>
      <c r="I4" s="69" t="s">
        <v>1</v>
      </c>
      <c r="J4" s="70" t="s">
        <v>158</v>
      </c>
      <c r="K4" s="71" t="s">
        <v>2</v>
      </c>
      <c r="L4" s="30" t="s">
        <v>104</v>
      </c>
      <c r="M4" s="72" t="s">
        <v>154</v>
      </c>
    </row>
    <row r="5" spans="1:13" s="15" customFormat="1" ht="17" thickBot="1">
      <c r="A5" s="146" t="s">
        <v>66</v>
      </c>
      <c r="B5" s="73"/>
      <c r="C5" s="73"/>
      <c r="D5" s="74"/>
      <c r="E5" s="75"/>
      <c r="F5" s="76"/>
      <c r="G5" s="77"/>
      <c r="H5" s="74"/>
      <c r="I5" s="75"/>
      <c r="J5" s="76"/>
      <c r="K5" s="77"/>
      <c r="L5" s="76"/>
      <c r="M5" s="78"/>
    </row>
    <row r="6" spans="1:13" ht="18">
      <c r="A6" s="172" t="s">
        <v>146</v>
      </c>
      <c r="B6" s="79"/>
      <c r="C6" s="80">
        <v>9.1</v>
      </c>
      <c r="D6" s="81">
        <v>2.2576696970000001E-2</v>
      </c>
      <c r="E6" s="82">
        <v>3.1036999999999999E-7</v>
      </c>
      <c r="F6" s="83">
        <f>((D6/0.02256577)-1)*10000</f>
        <v>4.842276598584494</v>
      </c>
      <c r="G6" s="84">
        <v>0.14000000000000001</v>
      </c>
      <c r="H6" s="81">
        <v>2.2575004530000001E-2</v>
      </c>
      <c r="I6" s="82">
        <v>3.1036999999999999E-7</v>
      </c>
      <c r="J6" s="83">
        <f>((H6/0.02256577)-1)*10000</f>
        <v>4.0922733857540194</v>
      </c>
      <c r="K6" s="84">
        <v>0.14000000000000001</v>
      </c>
      <c r="L6" s="83">
        <f>F6-J6</f>
        <v>0.75000321283047455</v>
      </c>
      <c r="M6" s="85">
        <v>360</v>
      </c>
    </row>
    <row r="7" spans="1:13" ht="18">
      <c r="A7" s="173" t="s">
        <v>146</v>
      </c>
      <c r="C7" s="87">
        <v>11</v>
      </c>
      <c r="D7" s="88">
        <v>2.2576694979999999E-2</v>
      </c>
      <c r="E7" s="89">
        <v>2.7735999999999999E-7</v>
      </c>
      <c r="F7" s="90">
        <f t="shared" ref="F7:F9" si="0">((D7/0.02256577)-1)*10000</f>
        <v>4.8413947319336792</v>
      </c>
      <c r="G7" s="91">
        <v>0.12</v>
      </c>
      <c r="H7" s="88">
        <v>2.2575066769999999E-2</v>
      </c>
      <c r="I7" s="89">
        <v>2.7735999999999999E-7</v>
      </c>
      <c r="J7" s="90">
        <f t="shared" ref="J7:J9" si="1">((H7/0.02256577)-1)*10000</f>
        <v>4.1198549838972198</v>
      </c>
      <c r="K7" s="91">
        <v>0.12</v>
      </c>
      <c r="L7" s="90">
        <f>F7-J7</f>
        <v>0.72153974803645937</v>
      </c>
      <c r="M7" s="92">
        <v>360</v>
      </c>
    </row>
    <row r="8" spans="1:13" ht="18">
      <c r="A8" s="173" t="s">
        <v>146</v>
      </c>
      <c r="C8" s="87">
        <v>10</v>
      </c>
      <c r="D8" s="88">
        <v>2.2576372849999998E-2</v>
      </c>
      <c r="E8" s="89">
        <v>2.7548999999999999E-7</v>
      </c>
      <c r="F8" s="90">
        <f t="shared" si="0"/>
        <v>4.6986431218609681</v>
      </c>
      <c r="G8" s="91">
        <v>0.12</v>
      </c>
      <c r="H8" s="88">
        <v>2.2574694070000002E-2</v>
      </c>
      <c r="I8" s="89">
        <v>2.7548999999999999E-7</v>
      </c>
      <c r="J8" s="90">
        <f t="shared" si="1"/>
        <v>3.9546933253342686</v>
      </c>
      <c r="K8" s="91">
        <v>0.12</v>
      </c>
      <c r="L8" s="90">
        <f>F8-J8</f>
        <v>0.74394979652669946</v>
      </c>
      <c r="M8" s="92">
        <v>360</v>
      </c>
    </row>
    <row r="9" spans="1:13" ht="18">
      <c r="A9" s="173" t="s">
        <v>146</v>
      </c>
      <c r="C9" s="87">
        <v>9.1</v>
      </c>
      <c r="D9" s="88">
        <v>2.2576832370000001E-2</v>
      </c>
      <c r="E9" s="89">
        <v>3.2735999999999999E-7</v>
      </c>
      <c r="F9" s="90">
        <f t="shared" si="0"/>
        <v>4.9022789827257718</v>
      </c>
      <c r="G9" s="91">
        <v>0.15</v>
      </c>
      <c r="H9" s="88">
        <v>2.2575141770000001E-2</v>
      </c>
      <c r="I9" s="89">
        <v>3.2735999999999999E-7</v>
      </c>
      <c r="J9" s="90">
        <f t="shared" si="1"/>
        <v>4.1530911641851631</v>
      </c>
      <c r="K9" s="91">
        <v>0.15</v>
      </c>
      <c r="L9" s="90">
        <f>F9-J9</f>
        <v>0.74918781854060867</v>
      </c>
      <c r="M9" s="92">
        <v>360</v>
      </c>
    </row>
    <row r="10" spans="1:13" s="15" customFormat="1">
      <c r="A10" s="174" t="s">
        <v>129</v>
      </c>
      <c r="B10" s="93"/>
      <c r="C10" s="94"/>
      <c r="D10" s="95"/>
      <c r="E10" s="96"/>
      <c r="F10" s="97"/>
      <c r="G10" s="98"/>
      <c r="H10" s="95">
        <f>AVERAGE(H6:H9)</f>
        <v>2.2574976784999999E-2</v>
      </c>
      <c r="I10" s="96">
        <f>2*STDEV(H6:H9)</f>
        <v>3.9330210051034228E-7</v>
      </c>
      <c r="J10" s="97">
        <f>AVERAGE(J6:J9)</f>
        <v>4.0799782147926678</v>
      </c>
      <c r="K10" s="98">
        <f>2*STDEV(K6:K9)</f>
        <v>3.0000000000000006E-2</v>
      </c>
      <c r="L10" s="97"/>
      <c r="M10" s="99"/>
    </row>
    <row r="11" spans="1:13">
      <c r="A11" s="175" t="s">
        <v>5</v>
      </c>
      <c r="B11" s="100"/>
      <c r="C11" s="101">
        <v>6.6</v>
      </c>
      <c r="D11" s="102">
        <v>2.2565633809999999E-2</v>
      </c>
      <c r="E11" s="103">
        <v>4.2591999999999999E-7</v>
      </c>
      <c r="F11" s="104">
        <f t="shared" ref="F11:F12" si="2">((D11/0.02256577)-1)*10000</f>
        <v>-6.0352471907831884E-2</v>
      </c>
      <c r="G11" s="105">
        <v>0.19</v>
      </c>
      <c r="H11" s="102">
        <v>2.256407966E-2</v>
      </c>
      <c r="I11" s="103">
        <v>4.2595999999999998E-7</v>
      </c>
      <c r="J11" s="104">
        <f>((H11/0.02256577)-1)*10000</f>
        <v>-0.74907259978274077</v>
      </c>
      <c r="K11" s="105">
        <v>0.19</v>
      </c>
      <c r="L11" s="104">
        <f>F11-J11</f>
        <v>0.68872012787490888</v>
      </c>
      <c r="M11" s="101">
        <v>348</v>
      </c>
    </row>
    <row r="12" spans="1:13">
      <c r="A12" s="156" t="s">
        <v>5</v>
      </c>
      <c r="C12" s="87">
        <v>5.0999999999999996</v>
      </c>
      <c r="D12" s="88">
        <v>2.2566110649999999E-2</v>
      </c>
      <c r="E12" s="89">
        <v>4.4392999999999998E-7</v>
      </c>
      <c r="F12" s="90">
        <f t="shared" si="2"/>
        <v>0.15095873085568812</v>
      </c>
      <c r="G12" s="91">
        <v>0.2</v>
      </c>
      <c r="H12" s="88">
        <v>2.2564536270000001E-2</v>
      </c>
      <c r="I12" s="89">
        <v>4.4393999999999999E-7</v>
      </c>
      <c r="J12" s="90">
        <f>((H12/0.02256577)-1)*10000</f>
        <v>-0.54672630271368483</v>
      </c>
      <c r="K12" s="91">
        <v>0.2</v>
      </c>
      <c r="L12" s="90">
        <f>F12-J12</f>
        <v>0.69768503356937295</v>
      </c>
      <c r="M12" s="87">
        <v>341</v>
      </c>
    </row>
    <row r="13" spans="1:13" s="15" customFormat="1" ht="17" thickBot="1">
      <c r="A13" s="176" t="s">
        <v>129</v>
      </c>
      <c r="B13" s="106"/>
      <c r="C13" s="107"/>
      <c r="D13" s="108"/>
      <c r="E13" s="109"/>
      <c r="F13" s="110"/>
      <c r="G13" s="111"/>
      <c r="H13" s="108">
        <f>AVERAGE(H11:H12)</f>
        <v>2.2564307965000002E-2</v>
      </c>
      <c r="I13" s="109">
        <f>2*STDEV(H11:H12)</f>
        <v>6.4574405471697914E-7</v>
      </c>
      <c r="J13" s="110">
        <f>AVERAGE(J11:J12)</f>
        <v>-0.6478994512482128</v>
      </c>
      <c r="K13" s="111">
        <f>2*STDEV(K11:K12)</f>
        <v>1.4142135623730963E-2</v>
      </c>
      <c r="L13" s="110"/>
      <c r="M13" s="107"/>
    </row>
    <row r="14" spans="1:13" s="15" customFormat="1" ht="17" thickBot="1">
      <c r="A14" s="177" t="s">
        <v>3</v>
      </c>
      <c r="B14" s="67"/>
      <c r="C14" s="112"/>
      <c r="D14" s="68"/>
      <c r="E14" s="69"/>
      <c r="F14" s="70"/>
      <c r="G14" s="71"/>
      <c r="H14" s="113"/>
      <c r="I14" s="30" t="s">
        <v>142</v>
      </c>
      <c r="J14" s="70">
        <f>AVERAGE(L6:L9,L11:L12,'Ce samples'!L6:L11)</f>
        <v>0.76046811073824749</v>
      </c>
      <c r="K14" s="70">
        <f>2*STDEV(L6:L9,L11:L12,'Ce samples'!L6:L11)</f>
        <v>0.15426969605858412</v>
      </c>
      <c r="L14" s="113"/>
      <c r="M14" s="113"/>
    </row>
    <row r="15" spans="1:13" s="15" customFormat="1" ht="17" thickBot="1">
      <c r="A15" s="146" t="s">
        <v>65</v>
      </c>
      <c r="B15" s="73"/>
      <c r="C15" s="73"/>
      <c r="D15" s="74"/>
      <c r="E15" s="75"/>
      <c r="F15" s="76"/>
      <c r="G15" s="77"/>
      <c r="H15" s="74"/>
      <c r="I15" s="75"/>
      <c r="J15" s="76"/>
      <c r="K15" s="77"/>
      <c r="L15" s="76"/>
      <c r="M15" s="78"/>
    </row>
    <row r="16" spans="1:13" ht="18">
      <c r="A16" s="156" t="s">
        <v>145</v>
      </c>
      <c r="B16" s="86">
        <v>1.6821824931346959E-6</v>
      </c>
      <c r="C16" s="114">
        <v>13.46111705973607</v>
      </c>
      <c r="D16" s="88">
        <v>2.2572205745598675E-2</v>
      </c>
      <c r="E16" s="89">
        <v>1.7998960725431988E-7</v>
      </c>
      <c r="F16" s="90">
        <f t="shared" ref="F16:F39" si="3">((D16/0.02256577)-1)*10000</f>
        <v>2.8519946798510887</v>
      </c>
      <c r="G16" s="91">
        <v>7.6367770613284841E-2</v>
      </c>
      <c r="H16" s="88">
        <v>2.257050000550807E-2</v>
      </c>
      <c r="I16" s="89">
        <v>1.7999786347749383E-7</v>
      </c>
      <c r="J16" s="90">
        <f t="shared" ref="J16:J39" si="4">((H16/0.02256577)-1)*10000</f>
        <v>2.096097544233011</v>
      </c>
      <c r="K16" s="91">
        <v>7.6371273645305035E-2</v>
      </c>
      <c r="L16" s="115">
        <f t="shared" ref="L16:L39" si="5">F16-J16</f>
        <v>0.7558971356180777</v>
      </c>
      <c r="M16" s="116">
        <v>540</v>
      </c>
    </row>
    <row r="17" spans="1:13" ht="18">
      <c r="A17" s="156" t="s">
        <v>145</v>
      </c>
      <c r="B17" s="86">
        <v>1.5283073013099698E-6</v>
      </c>
      <c r="C17" s="114">
        <v>10.954279864954522</v>
      </c>
      <c r="D17" s="88">
        <v>2.2572177374114988E-2</v>
      </c>
      <c r="E17" s="89">
        <v>1.9769160761621903E-7</v>
      </c>
      <c r="F17" s="90">
        <f t="shared" si="3"/>
        <v>2.8394218832272777</v>
      </c>
      <c r="G17" s="91">
        <v>8.5389997213873386E-2</v>
      </c>
      <c r="H17" s="88">
        <v>2.257042840890389E-2</v>
      </c>
      <c r="I17" s="89">
        <v>1.45438409538765E-7</v>
      </c>
      <c r="J17" s="90">
        <f t="shared" si="4"/>
        <v>2.0643695756406011</v>
      </c>
      <c r="K17" s="91">
        <v>8.892743333726004E-2</v>
      </c>
      <c r="L17" s="115">
        <f t="shared" si="5"/>
        <v>0.77505230758667665</v>
      </c>
      <c r="M17" s="116">
        <v>1080</v>
      </c>
    </row>
    <row r="18" spans="1:13" ht="18">
      <c r="A18" s="156" t="s">
        <v>145</v>
      </c>
      <c r="B18" s="86">
        <v>2.0220477274998184E-6</v>
      </c>
      <c r="C18" s="114">
        <v>6.9888841717351333</v>
      </c>
      <c r="D18" s="88">
        <v>2.2572327701490313E-2</v>
      </c>
      <c r="E18" s="89">
        <v>2.7828084042017721E-7</v>
      </c>
      <c r="F18" s="90">
        <f t="shared" si="3"/>
        <v>2.9060393198698797</v>
      </c>
      <c r="G18" s="91">
        <v>0.11771341016111117</v>
      </c>
      <c r="H18" s="88">
        <v>2.2570929919397163E-2</v>
      </c>
      <c r="I18" s="89">
        <v>2.7826615699220486E-7</v>
      </c>
      <c r="J18" s="90">
        <f t="shared" si="4"/>
        <v>2.2866134845678232</v>
      </c>
      <c r="K18" s="91">
        <v>0.11770719903864332</v>
      </c>
      <c r="L18" s="115">
        <f t="shared" si="5"/>
        <v>0.61942583530205653</v>
      </c>
      <c r="M18" s="116">
        <v>540</v>
      </c>
    </row>
    <row r="19" spans="1:13" ht="18">
      <c r="A19" s="156" t="s">
        <v>145</v>
      </c>
      <c r="B19" s="86">
        <v>1.999388905519721E-6</v>
      </c>
      <c r="C19" s="114">
        <v>12.914035300169029</v>
      </c>
      <c r="D19" s="88">
        <v>2.257207854298944E-2</v>
      </c>
      <c r="E19" s="89">
        <v>1.8894589341006245E-7</v>
      </c>
      <c r="F19" s="90">
        <f t="shared" si="3"/>
        <v>2.7956249618088513</v>
      </c>
      <c r="G19" s="91">
        <v>8.2246306282909673E-2</v>
      </c>
      <c r="H19" s="88">
        <v>2.257047794408305E-2</v>
      </c>
      <c r="I19" s="89">
        <v>1.8894574372148493E-7</v>
      </c>
      <c r="J19" s="90">
        <f t="shared" si="4"/>
        <v>2.0863210442412239</v>
      </c>
      <c r="K19" s="91">
        <v>8.2246241124927622E-2</v>
      </c>
      <c r="L19" s="115">
        <f t="shared" si="5"/>
        <v>0.70930391756762745</v>
      </c>
      <c r="M19" s="116">
        <v>540</v>
      </c>
    </row>
    <row r="20" spans="1:13" ht="18">
      <c r="A20" s="156" t="s">
        <v>145</v>
      </c>
      <c r="B20" s="86">
        <v>2.4329199292327869E-6</v>
      </c>
      <c r="C20" s="114">
        <v>11.889620306003039</v>
      </c>
      <c r="D20" s="88">
        <v>2.2572317888484308E-2</v>
      </c>
      <c r="E20" s="89">
        <v>2.0205503287892816E-7</v>
      </c>
      <c r="F20" s="90">
        <f t="shared" si="3"/>
        <v>2.9016906953804877</v>
      </c>
      <c r="G20" s="91">
        <v>8.8036953965470691E-2</v>
      </c>
      <c r="H20" s="88">
        <v>2.2570809097873304E-2</v>
      </c>
      <c r="I20" s="89">
        <v>2.0206112303914268E-7</v>
      </c>
      <c r="J20" s="90">
        <f t="shared" si="4"/>
        <v>2.2330715385754374</v>
      </c>
      <c r="K20" s="91">
        <v>8.803960749578664E-2</v>
      </c>
      <c r="L20" s="115">
        <f t="shared" si="5"/>
        <v>0.66861915680505035</v>
      </c>
      <c r="M20" s="116">
        <v>540</v>
      </c>
    </row>
    <row r="21" spans="1:13" ht="18">
      <c r="A21" s="156" t="s">
        <v>145</v>
      </c>
      <c r="B21" s="86">
        <v>1.7349713512171207E-6</v>
      </c>
      <c r="C21" s="114">
        <v>11.574032362475165</v>
      </c>
      <c r="D21" s="88">
        <v>2.2572267255415567E-2</v>
      </c>
      <c r="E21" s="89">
        <v>2.0329340743802719E-7</v>
      </c>
      <c r="F21" s="90">
        <f t="shared" si="3"/>
        <v>2.8792526980336852</v>
      </c>
      <c r="G21" s="91">
        <v>8.7980615008145843E-2</v>
      </c>
      <c r="H21" s="88">
        <v>2.2570632455695312E-2</v>
      </c>
      <c r="I21" s="89">
        <v>2.0328248304486203E-7</v>
      </c>
      <c r="J21" s="90">
        <f t="shared" si="4"/>
        <v>2.1547927215914697</v>
      </c>
      <c r="K21" s="91">
        <v>8.7975887187204713E-2</v>
      </c>
      <c r="L21" s="115">
        <f t="shared" si="5"/>
        <v>0.72445997644221549</v>
      </c>
      <c r="M21" s="116">
        <v>539</v>
      </c>
    </row>
    <row r="22" spans="1:13" ht="18">
      <c r="A22" s="156" t="s">
        <v>145</v>
      </c>
      <c r="B22" s="86">
        <v>1.1778722993341936E-6</v>
      </c>
      <c r="C22" s="114">
        <v>6.8342807974923039</v>
      </c>
      <c r="D22" s="88">
        <v>2.2572503121331671E-2</v>
      </c>
      <c r="E22" s="89">
        <v>2.6544330148055031E-7</v>
      </c>
      <c r="F22" s="90">
        <f t="shared" si="3"/>
        <v>2.9837764595108673</v>
      </c>
      <c r="G22" s="91">
        <v>0.11431861180848754</v>
      </c>
      <c r="H22" s="88">
        <v>2.2571053298513021E-2</v>
      </c>
      <c r="I22" s="89">
        <v>2.6543766441692806E-7</v>
      </c>
      <c r="J22" s="90">
        <f t="shared" si="4"/>
        <v>2.3412888250762265</v>
      </c>
      <c r="K22" s="91">
        <v>0.11431618409122701</v>
      </c>
      <c r="L22" s="115">
        <f t="shared" si="5"/>
        <v>0.64248763443464085</v>
      </c>
      <c r="M22" s="116">
        <v>540</v>
      </c>
    </row>
    <row r="23" spans="1:13" ht="18">
      <c r="A23" s="156" t="s">
        <v>145</v>
      </c>
      <c r="B23" s="86">
        <v>1.6638742993777844E-6</v>
      </c>
      <c r="C23" s="114">
        <v>10.009425000411113</v>
      </c>
      <c r="D23" s="88">
        <v>2.2572288014854541E-2</v>
      </c>
      <c r="E23" s="89">
        <v>2.0870970880013516E-7</v>
      </c>
      <c r="F23" s="90">
        <f t="shared" si="3"/>
        <v>2.888452224116822</v>
      </c>
      <c r="G23" s="91">
        <v>9.0412314424611354E-2</v>
      </c>
      <c r="H23" s="88">
        <v>2.2570728709681201E-2</v>
      </c>
      <c r="I23" s="89">
        <v>2.0870646820962087E-7</v>
      </c>
      <c r="J23" s="90">
        <f t="shared" si="4"/>
        <v>2.1974475859676268</v>
      </c>
      <c r="K23" s="91">
        <v>9.0410910612162471E-2</v>
      </c>
      <c r="L23" s="115">
        <f t="shared" si="5"/>
        <v>0.69100463814919522</v>
      </c>
      <c r="M23" s="116">
        <v>540</v>
      </c>
    </row>
    <row r="24" spans="1:13" ht="18">
      <c r="A24" s="156" t="s">
        <v>145</v>
      </c>
      <c r="B24" s="86">
        <v>1.7298241349019326E-6</v>
      </c>
      <c r="C24" s="114">
        <v>10.598911024377966</v>
      </c>
      <c r="D24" s="88">
        <v>2.257197585054126E-2</v>
      </c>
      <c r="E24" s="89">
        <v>2.2690054558992956E-7</v>
      </c>
      <c r="F24" s="90">
        <f t="shared" si="3"/>
        <v>2.7501168988530722</v>
      </c>
      <c r="G24" s="91">
        <v>9.9146017836958422E-2</v>
      </c>
      <c r="H24" s="88">
        <v>2.2570501986212122E-2</v>
      </c>
      <c r="I24" s="89">
        <v>2.2688601837514742E-7</v>
      </c>
      <c r="J24" s="90">
        <f t="shared" si="4"/>
        <v>2.0969752913924111</v>
      </c>
      <c r="K24" s="91">
        <v>9.9139670053647364E-2</v>
      </c>
      <c r="L24" s="115">
        <f t="shared" si="5"/>
        <v>0.65314160746066108</v>
      </c>
      <c r="M24" s="116">
        <v>540</v>
      </c>
    </row>
    <row r="25" spans="1:13" ht="18">
      <c r="A25" s="156" t="s">
        <v>145</v>
      </c>
      <c r="B25" s="86">
        <v>1.9601039053813166E-6</v>
      </c>
      <c r="C25" s="114">
        <v>10.517093064801784</v>
      </c>
      <c r="D25" s="88">
        <v>2.25726081520728E-2</v>
      </c>
      <c r="E25" s="89">
        <v>2.0294890310092354E-7</v>
      </c>
      <c r="F25" s="90">
        <f t="shared" si="3"/>
        <v>3.0303207348114647</v>
      </c>
      <c r="G25" s="91">
        <v>8.7916753584581023E-2</v>
      </c>
      <c r="H25" s="88">
        <v>2.2570661882975355E-2</v>
      </c>
      <c r="I25" s="89">
        <v>2.0293684854017355E-7</v>
      </c>
      <c r="J25" s="90">
        <f t="shared" si="4"/>
        <v>2.16783339338944</v>
      </c>
      <c r="K25" s="91">
        <v>8.7911531591108219E-2</v>
      </c>
      <c r="L25" s="115">
        <f t="shared" si="5"/>
        <v>0.86248734142202466</v>
      </c>
      <c r="M25" s="116">
        <v>540</v>
      </c>
    </row>
    <row r="26" spans="1:13" ht="18">
      <c r="A26" s="156" t="s">
        <v>145</v>
      </c>
      <c r="B26" s="86">
        <v>1.4946176228030192E-6</v>
      </c>
      <c r="C26" s="114">
        <v>9.9103046768561054</v>
      </c>
      <c r="D26" s="88">
        <v>2.2572282407750891E-2</v>
      </c>
      <c r="E26" s="89">
        <v>2.2514130328922438E-7</v>
      </c>
      <c r="F26" s="90">
        <f t="shared" si="3"/>
        <v>2.8859674413461711</v>
      </c>
      <c r="G26" s="91">
        <v>9.7056742173137311E-2</v>
      </c>
      <c r="H26" s="88">
        <v>2.2570596854659578E-2</v>
      </c>
      <c r="I26" s="89">
        <v>2.2514595521014071E-7</v>
      </c>
      <c r="J26" s="90">
        <f t="shared" si="4"/>
        <v>2.139016155700002</v>
      </c>
      <c r="K26" s="91">
        <v>9.7058747581661109E-2</v>
      </c>
      <c r="L26" s="115">
        <f t="shared" si="5"/>
        <v>0.74695128564616908</v>
      </c>
      <c r="M26" s="116">
        <v>540</v>
      </c>
    </row>
    <row r="27" spans="1:13" ht="18">
      <c r="A27" s="156" t="s">
        <v>145</v>
      </c>
      <c r="B27" s="86">
        <v>1.9364526504492358E-6</v>
      </c>
      <c r="C27" s="114">
        <v>11.060789854706568</v>
      </c>
      <c r="D27" s="88">
        <v>2.257241751661988E-2</v>
      </c>
      <c r="E27" s="89">
        <v>2.0801054959729352E-7</v>
      </c>
      <c r="F27" s="90">
        <f t="shared" si="3"/>
        <v>2.9458408110527579</v>
      </c>
      <c r="G27" s="91">
        <v>8.9759500209060455E-2</v>
      </c>
      <c r="H27" s="88">
        <v>2.2570615697447241E-2</v>
      </c>
      <c r="I27" s="89">
        <v>2.0866515101085442E-7</v>
      </c>
      <c r="J27" s="90">
        <f t="shared" si="4"/>
        <v>2.1473663195381576</v>
      </c>
      <c r="K27" s="91">
        <v>9.0129858714282321E-2</v>
      </c>
      <c r="L27" s="115">
        <f t="shared" si="5"/>
        <v>0.79847449151460026</v>
      </c>
      <c r="M27" s="116">
        <v>540</v>
      </c>
    </row>
    <row r="28" spans="1:13" ht="18">
      <c r="A28" s="156" t="s">
        <v>145</v>
      </c>
      <c r="B28" s="86">
        <v>1.6819060759564711E-6</v>
      </c>
      <c r="C28" s="114">
        <v>9.6712421987607833</v>
      </c>
      <c r="D28" s="88">
        <v>2.2571938674211735E-2</v>
      </c>
      <c r="E28" s="89">
        <v>2.2103489108901424E-7</v>
      </c>
      <c r="F28" s="90">
        <f t="shared" si="3"/>
        <v>2.7336422429802276</v>
      </c>
      <c r="G28" s="91">
        <v>9.5844277789232851E-2</v>
      </c>
      <c r="H28" s="88">
        <v>2.2570589887062883E-2</v>
      </c>
      <c r="I28" s="89">
        <v>2.2104536528626953E-7</v>
      </c>
      <c r="J28" s="90">
        <f t="shared" si="4"/>
        <v>2.1359284717004101</v>
      </c>
      <c r="K28" s="91">
        <v>9.58488195693393E-2</v>
      </c>
      <c r="L28" s="115">
        <f t="shared" si="5"/>
        <v>0.59771377127981751</v>
      </c>
      <c r="M28" s="116">
        <v>540</v>
      </c>
    </row>
    <row r="29" spans="1:13" ht="18">
      <c r="A29" s="156" t="s">
        <v>145</v>
      </c>
      <c r="B29" s="86">
        <v>1.3706982730748591E-6</v>
      </c>
      <c r="C29" s="114">
        <v>7.5840697075977603</v>
      </c>
      <c r="D29" s="88">
        <v>2.2573057734754022E-2</v>
      </c>
      <c r="E29" s="89">
        <v>3.0041383426904716E-7</v>
      </c>
      <c r="F29" s="90">
        <f t="shared" si="3"/>
        <v>3.2295528820958097</v>
      </c>
      <c r="G29" s="91">
        <v>0.11094191190533666</v>
      </c>
      <c r="H29" s="88">
        <v>2.2571199228903108E-2</v>
      </c>
      <c r="I29" s="89">
        <v>3.0041667110641077E-7</v>
      </c>
      <c r="J29" s="90">
        <f t="shared" si="4"/>
        <v>2.405957741795639</v>
      </c>
      <c r="K29" s="91">
        <v>0.11094295954071663</v>
      </c>
      <c r="L29" s="115">
        <f t="shared" si="5"/>
        <v>0.82359514030017067</v>
      </c>
      <c r="M29" s="116">
        <v>540</v>
      </c>
    </row>
    <row r="30" spans="1:13" ht="18">
      <c r="A30" s="156" t="s">
        <v>145</v>
      </c>
      <c r="B30" s="86">
        <v>1.5372596497032234E-6</v>
      </c>
      <c r="C30" s="114">
        <v>7.9136594609166879</v>
      </c>
      <c r="D30" s="88">
        <v>2.2572792366975365E-2</v>
      </c>
      <c r="E30" s="89">
        <v>2.7334762634926563E-7</v>
      </c>
      <c r="F30" s="90">
        <f t="shared" si="3"/>
        <v>3.1119553976521885</v>
      </c>
      <c r="G30" s="91">
        <v>0.11408883553120991</v>
      </c>
      <c r="H30" s="88">
        <v>2.2571029946767091E-2</v>
      </c>
      <c r="I30" s="89">
        <v>2.733430722683833E-7</v>
      </c>
      <c r="J30" s="90">
        <f t="shared" si="4"/>
        <v>2.3309405205718114</v>
      </c>
      <c r="K30" s="91">
        <v>0.11408693476554015</v>
      </c>
      <c r="L30" s="115">
        <f t="shared" si="5"/>
        <v>0.78101487708037709</v>
      </c>
      <c r="M30" s="116">
        <v>540</v>
      </c>
    </row>
    <row r="31" spans="1:13" ht="18">
      <c r="A31" s="156" t="s">
        <v>145</v>
      </c>
      <c r="B31" s="86">
        <v>1.152516236392478E-6</v>
      </c>
      <c r="C31" s="114">
        <v>7.4120675822661939</v>
      </c>
      <c r="D31" s="88">
        <v>2.2573001782251141E-2</v>
      </c>
      <c r="E31" s="89">
        <v>2.9073071187398908E-7</v>
      </c>
      <c r="F31" s="90">
        <f t="shared" si="3"/>
        <v>3.2047575824534213</v>
      </c>
      <c r="G31" s="91">
        <v>0.11116396325216182</v>
      </c>
      <c r="H31" s="88">
        <v>2.2571337017059781E-2</v>
      </c>
      <c r="I31" s="89">
        <v>2.9072950264577379E-7</v>
      </c>
      <c r="J31" s="90">
        <f t="shared" si="4"/>
        <v>2.4670184353481339</v>
      </c>
      <c r="K31" s="91">
        <v>0.11116350089096504</v>
      </c>
      <c r="L31" s="115">
        <f t="shared" si="5"/>
        <v>0.73773914710528743</v>
      </c>
      <c r="M31" s="116">
        <v>540</v>
      </c>
    </row>
    <row r="32" spans="1:13" ht="18">
      <c r="A32" s="156" t="s">
        <v>145</v>
      </c>
      <c r="B32" s="86">
        <v>1.624940718529691E-6</v>
      </c>
      <c r="C32" s="114">
        <v>9.8216483072076084</v>
      </c>
      <c r="D32" s="88">
        <v>2.2572199957995216E-2</v>
      </c>
      <c r="E32" s="89">
        <v>2.2643526421280282E-7</v>
      </c>
      <c r="F32" s="90">
        <f t="shared" si="3"/>
        <v>2.8494299087578057</v>
      </c>
      <c r="G32" s="91">
        <v>9.7710025692423819E-2</v>
      </c>
      <c r="H32" s="88">
        <v>2.257067029621157E-2</v>
      </c>
      <c r="I32" s="89">
        <v>2.2643508383085614E-7</v>
      </c>
      <c r="J32" s="90">
        <f t="shared" si="4"/>
        <v>2.1715617111994767</v>
      </c>
      <c r="K32" s="91">
        <v>9.7709947855058724E-2</v>
      </c>
      <c r="L32" s="115">
        <f t="shared" si="5"/>
        <v>0.67786819755832894</v>
      </c>
      <c r="M32" s="116">
        <v>540</v>
      </c>
    </row>
    <row r="33" spans="1:15" ht="18">
      <c r="A33" s="156" t="s">
        <v>145</v>
      </c>
      <c r="B33" s="86">
        <v>1.0248241310877315E-6</v>
      </c>
      <c r="C33" s="114">
        <v>8.812817875015881</v>
      </c>
      <c r="D33" s="88">
        <v>2.2572086880423104E-2</v>
      </c>
      <c r="E33" s="89">
        <v>2.2715928980045071E-7</v>
      </c>
      <c r="F33" s="90">
        <f t="shared" si="3"/>
        <v>2.799319687785129</v>
      </c>
      <c r="G33" s="91">
        <v>9.773485593590267E-2</v>
      </c>
      <c r="H33" s="88">
        <v>2.25705766362467E-2</v>
      </c>
      <c r="I33" s="89">
        <v>2.2715608470464863E-7</v>
      </c>
      <c r="J33" s="90">
        <f t="shared" si="4"/>
        <v>2.1300563848258847</v>
      </c>
      <c r="K33" s="91">
        <v>9.773347694948499E-2</v>
      </c>
      <c r="L33" s="115">
        <f t="shared" si="5"/>
        <v>0.6692633029592443</v>
      </c>
      <c r="M33" s="116">
        <v>540</v>
      </c>
    </row>
    <row r="34" spans="1:15" ht="18">
      <c r="A34" s="156" t="s">
        <v>145</v>
      </c>
      <c r="B34" s="86">
        <v>2.4390497836082261E-6</v>
      </c>
      <c r="C34" s="114">
        <v>9.9971685485326827</v>
      </c>
      <c r="D34" s="88">
        <v>2.2572327909044669E-2</v>
      </c>
      <c r="E34" s="89">
        <v>2.0966855656025483E-7</v>
      </c>
      <c r="F34" s="90">
        <f t="shared" si="3"/>
        <v>2.9061312973888143</v>
      </c>
      <c r="G34" s="91">
        <v>9.1091335220141817E-2</v>
      </c>
      <c r="H34" s="88">
        <v>2.2570549692123219E-2</v>
      </c>
      <c r="I34" s="89">
        <v>2.0966656257717052E-7</v>
      </c>
      <c r="J34" s="90">
        <f t="shared" si="4"/>
        <v>2.1181161215499955</v>
      </c>
      <c r="K34" s="91">
        <v>9.109046892628847E-2</v>
      </c>
      <c r="L34" s="115">
        <f t="shared" si="5"/>
        <v>0.78801517583881875</v>
      </c>
      <c r="M34" s="116">
        <v>540</v>
      </c>
    </row>
    <row r="35" spans="1:15" ht="18">
      <c r="A35" s="156" t="s">
        <v>145</v>
      </c>
      <c r="B35" s="86">
        <v>1.205517421112297E-6</v>
      </c>
      <c r="C35" s="114">
        <v>10.040205531993546</v>
      </c>
      <c r="D35" s="88">
        <v>2.2572324594456069E-2</v>
      </c>
      <c r="E35" s="89">
        <v>2.0574305712322523E-7</v>
      </c>
      <c r="F35" s="90">
        <f t="shared" si="3"/>
        <v>2.9046624405326682</v>
      </c>
      <c r="G35" s="91">
        <v>8.8954276542329166E-2</v>
      </c>
      <c r="H35" s="88">
        <v>2.2570757842150763E-2</v>
      </c>
      <c r="I35" s="89">
        <v>2.0573571152772254E-7</v>
      </c>
      <c r="J35" s="90">
        <f t="shared" si="4"/>
        <v>2.2103576127752156</v>
      </c>
      <c r="K35" s="91">
        <v>8.8951100628923696E-2</v>
      </c>
      <c r="L35" s="115">
        <f t="shared" si="5"/>
        <v>0.69430482775745261</v>
      </c>
      <c r="M35" s="116">
        <v>540</v>
      </c>
    </row>
    <row r="36" spans="1:15" ht="18">
      <c r="A36" s="156" t="s">
        <v>145</v>
      </c>
      <c r="B36" s="86">
        <v>2.6994601773829093E-6</v>
      </c>
      <c r="C36" s="114">
        <v>7.7114803047409906</v>
      </c>
      <c r="D36" s="88">
        <v>2.2572345906031382E-2</v>
      </c>
      <c r="E36" s="89">
        <v>2.5638400095002916E-7</v>
      </c>
      <c r="F36" s="90">
        <f t="shared" si="3"/>
        <v>2.9141066453242104</v>
      </c>
      <c r="G36" s="91">
        <v>0.11127968411533455</v>
      </c>
      <c r="H36" s="88">
        <v>2.2570650799728718E-2</v>
      </c>
      <c r="I36" s="89">
        <v>2.5637421002459216E-7</v>
      </c>
      <c r="J36" s="90">
        <f t="shared" si="4"/>
        <v>2.1629218629448665</v>
      </c>
      <c r="K36" s="91">
        <v>0.11127543450893733</v>
      </c>
      <c r="L36" s="115">
        <f t="shared" si="5"/>
        <v>0.75118478237934383</v>
      </c>
      <c r="M36" s="116">
        <v>540</v>
      </c>
    </row>
    <row r="37" spans="1:15" ht="18">
      <c r="A37" s="156" t="s">
        <v>145</v>
      </c>
      <c r="B37" s="86">
        <v>1.7422931212727575E-6</v>
      </c>
      <c r="C37" s="114">
        <v>9.3780074004635985</v>
      </c>
      <c r="D37" s="88">
        <v>2.257214284043936E-2</v>
      </c>
      <c r="E37" s="89">
        <v>2.1540967232541547E-7</v>
      </c>
      <c r="F37" s="90">
        <f t="shared" si="3"/>
        <v>2.8241183169730455</v>
      </c>
      <c r="G37" s="117">
        <v>9.3314715143606647E-2</v>
      </c>
      <c r="H37" s="88">
        <v>2.2570670317881104E-2</v>
      </c>
      <c r="I37" s="89">
        <v>2.1538886000005727E-7</v>
      </c>
      <c r="J37" s="90">
        <f t="shared" si="4"/>
        <v>2.1715713140335602</v>
      </c>
      <c r="K37" s="91">
        <v>9.330569931719572E-2</v>
      </c>
      <c r="L37" s="115">
        <f t="shared" si="5"/>
        <v>0.65254700293948531</v>
      </c>
      <c r="M37" s="116">
        <v>540</v>
      </c>
    </row>
    <row r="38" spans="1:15" ht="18">
      <c r="A38" s="156" t="s">
        <v>145</v>
      </c>
      <c r="B38" s="86">
        <v>1.4624836863663651E-6</v>
      </c>
      <c r="C38" s="114">
        <v>9.4589523194817779</v>
      </c>
      <c r="D38" s="88">
        <v>2.2571821368739524E-2</v>
      </c>
      <c r="E38" s="89">
        <v>2.2525542947688684E-7</v>
      </c>
      <c r="F38" s="90">
        <f t="shared" si="3"/>
        <v>2.6816584320088488</v>
      </c>
      <c r="G38" s="117">
        <v>9.7863113922561917E-2</v>
      </c>
      <c r="H38" s="88">
        <v>2.2570329473669513E-2</v>
      </c>
      <c r="I38" s="89">
        <v>2.2523309834124866E-7</v>
      </c>
      <c r="J38" s="90">
        <f t="shared" si="4"/>
        <v>2.020526518489163</v>
      </c>
      <c r="K38" s="91">
        <v>9.7853412072199955E-2</v>
      </c>
      <c r="L38" s="115">
        <f t="shared" si="5"/>
        <v>0.66113191351968581</v>
      </c>
      <c r="M38" s="116">
        <v>540</v>
      </c>
    </row>
    <row r="39" spans="1:15" ht="18">
      <c r="A39" s="156" t="s">
        <v>145</v>
      </c>
      <c r="B39" s="86">
        <v>2.5003526980285331E-6</v>
      </c>
      <c r="C39" s="114">
        <v>10.546837109808557</v>
      </c>
      <c r="D39" s="88">
        <v>2.2572514901368919E-2</v>
      </c>
      <c r="E39" s="89">
        <v>2.1522621572423369E-7</v>
      </c>
      <c r="F39" s="90">
        <f t="shared" si="3"/>
        <v>2.9889967720664323</v>
      </c>
      <c r="G39" s="117">
        <v>9.3865521602634186E-2</v>
      </c>
      <c r="H39" s="88">
        <v>2.2570638486984321E-2</v>
      </c>
      <c r="I39" s="89">
        <v>2.1522304774171552E-7</v>
      </c>
      <c r="J39" s="90">
        <f t="shared" si="4"/>
        <v>2.1574654817113625</v>
      </c>
      <c r="K39" s="91">
        <v>9.3864139966439067E-2</v>
      </c>
      <c r="L39" s="115">
        <f t="shared" si="5"/>
        <v>0.83153129035506979</v>
      </c>
      <c r="M39" s="116">
        <v>540</v>
      </c>
    </row>
    <row r="40" spans="1:15" s="15" customFormat="1">
      <c r="A40" s="174" t="s">
        <v>129</v>
      </c>
      <c r="B40" s="93"/>
      <c r="C40" s="118"/>
      <c r="D40" s="119"/>
      <c r="E40" s="94"/>
      <c r="F40" s="97"/>
      <c r="G40" s="120"/>
      <c r="H40" s="96">
        <f>AVERAGE(H16:H39)</f>
        <v>2.2570705661905752E-2</v>
      </c>
      <c r="I40" s="95">
        <f>2*STDEV(H16:H39)</f>
        <v>4.8956115072124595E-7</v>
      </c>
      <c r="J40" s="97">
        <f>AVERAGE(J16:J39)</f>
        <v>2.1872339857024561</v>
      </c>
      <c r="K40" s="98">
        <f>2*STDEV(J16:J39)</f>
        <v>0.21694856888165101</v>
      </c>
      <c r="L40" s="97"/>
      <c r="M40" s="99"/>
      <c r="N40" s="41"/>
      <c r="O40" s="21"/>
    </row>
    <row r="41" spans="1:15">
      <c r="A41" s="175" t="s">
        <v>4</v>
      </c>
      <c r="B41" s="100">
        <v>1.9973484610156085E-6</v>
      </c>
      <c r="C41" s="121">
        <v>10.292838425102383</v>
      </c>
      <c r="D41" s="102">
        <v>2.2568306174649309E-2</v>
      </c>
      <c r="E41" s="103">
        <v>2.015097210763978E-7</v>
      </c>
      <c r="F41" s="104">
        <f t="shared" ref="F41:F48" si="6">((D41/0.02256577)-1)*10000</f>
        <v>1.1239034383980773</v>
      </c>
      <c r="G41" s="105">
        <v>8.7377850568844256E-2</v>
      </c>
      <c r="H41" s="102">
        <v>2.2566708071115386E-2</v>
      </c>
      <c r="I41" s="103">
        <v>2.015001211044424E-7</v>
      </c>
      <c r="J41" s="104">
        <f t="shared" ref="J41:J48" si="7">((H41/0.02256577)-1)*10000</f>
        <v>0.41570534281998306</v>
      </c>
      <c r="K41" s="90">
        <v>8.7373687866865488E-2</v>
      </c>
      <c r="L41" s="122">
        <f t="shared" ref="L41:L48" si="8">F41-J41</f>
        <v>0.70819809557809421</v>
      </c>
      <c r="M41" s="123">
        <v>540</v>
      </c>
    </row>
    <row r="42" spans="1:15">
      <c r="A42" s="156" t="s">
        <v>62</v>
      </c>
      <c r="B42" s="86">
        <v>2.1643938701498956E-6</v>
      </c>
      <c r="C42" s="114">
        <v>10.693792487098213</v>
      </c>
      <c r="D42" s="88">
        <v>2.2568263398483446E-2</v>
      </c>
      <c r="E42" s="89">
        <v>1.8649142802830021E-7</v>
      </c>
      <c r="F42" s="90">
        <f t="shared" si="6"/>
        <v>1.1049472202584454</v>
      </c>
      <c r="G42" s="91">
        <v>8.0709112698004015E-2</v>
      </c>
      <c r="H42" s="89">
        <v>2.2566542659362105E-2</v>
      </c>
      <c r="I42" s="89">
        <v>1.8649909736026674E-7</v>
      </c>
      <c r="J42" s="90">
        <f t="shared" si="7"/>
        <v>0.34240327810852733</v>
      </c>
      <c r="K42" s="90">
        <v>8.071243180486358E-2</v>
      </c>
      <c r="L42" s="124">
        <f t="shared" si="8"/>
        <v>0.76254394214991805</v>
      </c>
      <c r="M42" s="92">
        <v>540</v>
      </c>
    </row>
    <row r="43" spans="1:15">
      <c r="A43" s="156" t="s">
        <v>63</v>
      </c>
      <c r="B43" s="86">
        <v>2.0444269054149521E-6</v>
      </c>
      <c r="C43" s="114">
        <v>7.6583822424125216</v>
      </c>
      <c r="D43" s="88">
        <v>2.2569290692687118E-2</v>
      </c>
      <c r="E43" s="89">
        <v>3.4196846960937826E-7</v>
      </c>
      <c r="F43" s="90">
        <f t="shared" si="6"/>
        <v>1.5601916917162839</v>
      </c>
      <c r="G43" s="91">
        <v>0.10990192984821878</v>
      </c>
      <c r="H43" s="89">
        <v>2.2567600724609893E-2</v>
      </c>
      <c r="I43" s="89">
        <v>3.4194172756381781E-7</v>
      </c>
      <c r="J43" s="90">
        <f t="shared" si="7"/>
        <v>0.81128390916562765</v>
      </c>
      <c r="K43" s="90">
        <v>0.109893335481555</v>
      </c>
      <c r="L43" s="124">
        <f t="shared" si="8"/>
        <v>0.74890778255065626</v>
      </c>
      <c r="M43" s="92">
        <v>320</v>
      </c>
    </row>
    <row r="44" spans="1:15">
      <c r="A44" s="156" t="s">
        <v>64</v>
      </c>
      <c r="B44" s="86">
        <v>2.1643938701498956E-6</v>
      </c>
      <c r="C44" s="114">
        <v>10.693792487098213</v>
      </c>
      <c r="D44" s="88">
        <v>2.2568263398483446E-2</v>
      </c>
      <c r="E44" s="89">
        <v>1.8649142802830021E-7</v>
      </c>
      <c r="F44" s="90">
        <f t="shared" si="6"/>
        <v>1.1049472202584454</v>
      </c>
      <c r="G44" s="91">
        <v>8.0709112698004015E-2</v>
      </c>
      <c r="H44" s="89">
        <v>2.2566923191500183E-2</v>
      </c>
      <c r="I44" s="89">
        <v>1.7640367670090808E-7</v>
      </c>
      <c r="J44" s="90">
        <f t="shared" si="7"/>
        <v>0.51103574138400276</v>
      </c>
      <c r="K44" s="90">
        <v>9.6508959654441812E-2</v>
      </c>
      <c r="L44" s="124">
        <f t="shared" si="8"/>
        <v>0.59391147887444262</v>
      </c>
      <c r="M44" s="92">
        <v>860</v>
      </c>
    </row>
    <row r="45" spans="1:15">
      <c r="A45" s="156" t="s">
        <v>4</v>
      </c>
      <c r="B45" s="86">
        <v>1.8046535031863668E-6</v>
      </c>
      <c r="C45" s="114">
        <v>10.997024690157184</v>
      </c>
      <c r="D45" s="88">
        <v>2.2568241764079035E-2</v>
      </c>
      <c r="E45" s="89">
        <v>1.9416632816914967E-7</v>
      </c>
      <c r="F45" s="90">
        <f t="shared" si="6"/>
        <v>1.0953599540530767</v>
      </c>
      <c r="G45" s="91">
        <v>8.4356330667235038E-2</v>
      </c>
      <c r="H45" s="88">
        <v>2.256675109761716E-2</v>
      </c>
      <c r="I45" s="89">
        <v>1.9413816523959473E-7</v>
      </c>
      <c r="J45" s="90">
        <f t="shared" si="7"/>
        <v>0.43477249708878674</v>
      </c>
      <c r="K45" s="91">
        <v>8.4344095170894196E-2</v>
      </c>
      <c r="L45" s="115">
        <f t="shared" si="8"/>
        <v>0.66058745696429</v>
      </c>
      <c r="M45" s="116">
        <v>540</v>
      </c>
    </row>
    <row r="46" spans="1:15">
      <c r="A46" s="156" t="s">
        <v>4</v>
      </c>
      <c r="B46" s="86">
        <v>3.2524639097257184E-6</v>
      </c>
      <c r="C46" s="114">
        <v>9.3598103941123227</v>
      </c>
      <c r="D46" s="88">
        <v>2.2568974171227923E-2</v>
      </c>
      <c r="E46" s="89">
        <v>2.1662866818783092E-7</v>
      </c>
      <c r="F46" s="90">
        <f t="shared" si="6"/>
        <v>1.4199255012892209</v>
      </c>
      <c r="G46" s="91">
        <v>9.3569583433780287E-2</v>
      </c>
      <c r="H46" s="88">
        <v>2.2567358459125112E-2</v>
      </c>
      <c r="I46" s="89">
        <v>2.1662816462133822E-7</v>
      </c>
      <c r="J46" s="90">
        <f t="shared" si="7"/>
        <v>0.70392418477727148</v>
      </c>
      <c r="K46" s="91">
        <v>9.3569365925606773E-2</v>
      </c>
      <c r="L46" s="115">
        <f t="shared" si="8"/>
        <v>0.71600131651194943</v>
      </c>
      <c r="M46" s="116">
        <v>540</v>
      </c>
    </row>
    <row r="47" spans="1:15">
      <c r="A47" s="156" t="s">
        <v>4</v>
      </c>
      <c r="B47" s="86">
        <v>1.6817490433232806E-6</v>
      </c>
      <c r="C47" s="114">
        <v>12.340045288395705</v>
      </c>
      <c r="D47" s="88">
        <v>2.2568207061612919E-2</v>
      </c>
      <c r="E47" s="89">
        <v>2.1118148197527793E-7</v>
      </c>
      <c r="F47" s="90">
        <f t="shared" si="6"/>
        <v>1.0799815884499075</v>
      </c>
      <c r="G47" s="91">
        <v>9.1483077901704055E-2</v>
      </c>
      <c r="H47" s="88">
        <v>2.2566719505739116E-2</v>
      </c>
      <c r="I47" s="89">
        <v>2.1118445203601769E-7</v>
      </c>
      <c r="J47" s="90">
        <f t="shared" si="7"/>
        <v>0.42077258569861442</v>
      </c>
      <c r="K47" s="91">
        <v>9.1484364521609601E-2</v>
      </c>
      <c r="L47" s="115">
        <f t="shared" si="8"/>
        <v>0.65920900275129313</v>
      </c>
      <c r="M47" s="116">
        <v>540</v>
      </c>
    </row>
    <row r="48" spans="1:15">
      <c r="A48" s="156" t="s">
        <v>4</v>
      </c>
      <c r="B48" s="86">
        <v>2.9149550977541347E-6</v>
      </c>
      <c r="C48" s="114">
        <v>11.233129111158158</v>
      </c>
      <c r="D48" s="88">
        <v>2.2568822237354989E-2</v>
      </c>
      <c r="E48" s="89">
        <v>1.9951919433972447E-7</v>
      </c>
      <c r="F48" s="90">
        <f t="shared" si="6"/>
        <v>1.352596146726448</v>
      </c>
      <c r="G48" s="91">
        <v>8.6263351176751671E-2</v>
      </c>
      <c r="H48" s="88">
        <v>2.2566997214398973E-2</v>
      </c>
      <c r="I48" s="89">
        <v>1.9952615570856645E-7</v>
      </c>
      <c r="J48" s="90">
        <f t="shared" si="7"/>
        <v>0.54383892017506597</v>
      </c>
      <c r="K48" s="91">
        <v>8.6266360967399244E-2</v>
      </c>
      <c r="L48" s="115">
        <f t="shared" si="8"/>
        <v>0.80875722655138205</v>
      </c>
      <c r="M48" s="116">
        <v>540</v>
      </c>
    </row>
    <row r="49" spans="1:14" s="15" customFormat="1">
      <c r="A49" s="174" t="s">
        <v>129</v>
      </c>
      <c r="B49" s="93"/>
      <c r="C49" s="118"/>
      <c r="D49" s="95"/>
      <c r="E49" s="96"/>
      <c r="F49" s="97"/>
      <c r="G49" s="97"/>
      <c r="H49" s="95">
        <f>AVERAGE(H41,H44:H48)</f>
        <v>2.2566909589915987E-2</v>
      </c>
      <c r="I49" s="96">
        <f>2*STDEV(H41,H44,H45:H48)</f>
        <v>4.9896552994490825E-7</v>
      </c>
      <c r="J49" s="97">
        <f>AVERAGE(J41,J44:J48)</f>
        <v>0.50500821199062074</v>
      </c>
      <c r="K49" s="98">
        <f>2*STDEV(J41,J44,J45:J48)</f>
        <v>0.22111611079256929</v>
      </c>
      <c r="L49" s="97"/>
      <c r="M49" s="99"/>
    </row>
    <row r="50" spans="1:14">
      <c r="A50" s="175" t="s">
        <v>5</v>
      </c>
      <c r="B50" s="100">
        <v>3.1370581832643141E-6</v>
      </c>
      <c r="C50" s="121">
        <v>8.3337071486814249</v>
      </c>
      <c r="D50" s="102">
        <v>2.2566164718201387E-2</v>
      </c>
      <c r="E50" s="103">
        <v>2.4684451048641826E-7</v>
      </c>
      <c r="F50" s="104">
        <f t="shared" ref="F50:F52" si="9">((D50/0.02256577)-1)*10000</f>
        <v>0.17491900404342786</v>
      </c>
      <c r="G50" s="105">
        <v>0.10430960559795857</v>
      </c>
      <c r="H50" s="88">
        <v>2.2564719596161256E-2</v>
      </c>
      <c r="I50" s="89">
        <v>2.4683576407967117E-7</v>
      </c>
      <c r="J50" s="104">
        <f t="shared" ref="J50:J52" si="10">((H50/0.02256577)-1)*10000</f>
        <v>-0.46548548475966456</v>
      </c>
      <c r="K50" s="91">
        <v>0.10430590961040247</v>
      </c>
      <c r="L50" s="104">
        <f>F50-J50</f>
        <v>0.64040448880309242</v>
      </c>
      <c r="M50" s="123">
        <v>540</v>
      </c>
    </row>
    <row r="51" spans="1:14">
      <c r="A51" s="156" t="s">
        <v>5</v>
      </c>
      <c r="B51" s="86">
        <v>2.0708355248414987E-6</v>
      </c>
      <c r="C51" s="114">
        <v>9.0024815567348018</v>
      </c>
      <c r="D51" s="88">
        <v>2.2566807439382611E-2</v>
      </c>
      <c r="E51" s="89">
        <v>2.2787353581245921E-7</v>
      </c>
      <c r="F51" s="90">
        <f t="shared" si="9"/>
        <v>0.45974029807549499</v>
      </c>
      <c r="G51" s="91">
        <v>9.8042158935259707E-2</v>
      </c>
      <c r="H51" s="88">
        <v>2.2565051030502686E-2</v>
      </c>
      <c r="I51" s="89">
        <v>2.2784337428476696E-7</v>
      </c>
      <c r="J51" s="90">
        <f t="shared" si="10"/>
        <v>-0.31861066443261699</v>
      </c>
      <c r="K51" s="91">
        <v>9.8029181994862158E-2</v>
      </c>
      <c r="L51" s="115">
        <f>F51-J51</f>
        <v>0.77835096250811198</v>
      </c>
      <c r="M51" s="116">
        <v>540</v>
      </c>
    </row>
    <row r="52" spans="1:14">
      <c r="A52" s="156" t="s">
        <v>5</v>
      </c>
      <c r="B52" s="86">
        <v>2.6384515723179595E-6</v>
      </c>
      <c r="C52" s="114">
        <v>10.030795344378966</v>
      </c>
      <c r="D52" s="88">
        <v>2.2566732001408865E-2</v>
      </c>
      <c r="E52" s="89">
        <v>2.4252063317274998E-7</v>
      </c>
      <c r="F52" s="90">
        <f t="shared" si="9"/>
        <v>0.42631003013271496</v>
      </c>
      <c r="G52" s="91">
        <v>0.10536405008249944</v>
      </c>
      <c r="H52" s="88">
        <v>2.2565108198295405E-2</v>
      </c>
      <c r="I52" s="89">
        <v>2.4252130906540245E-7</v>
      </c>
      <c r="J52" s="90">
        <f t="shared" si="10"/>
        <v>-0.29327681022817131</v>
      </c>
      <c r="K52" s="91">
        <v>0.10536434372673678</v>
      </c>
      <c r="L52" s="90">
        <f>F52-J52</f>
        <v>0.71958684036088627</v>
      </c>
      <c r="M52" s="92">
        <v>540</v>
      </c>
    </row>
    <row r="53" spans="1:14" s="15" customFormat="1" ht="17" thickBot="1">
      <c r="A53" s="176" t="s">
        <v>129</v>
      </c>
      <c r="B53" s="106"/>
      <c r="C53" s="157"/>
      <c r="D53" s="108"/>
      <c r="E53" s="109"/>
      <c r="F53" s="110"/>
      <c r="G53" s="110"/>
      <c r="H53" s="108">
        <f>AVERAGE(H50:H52)</f>
        <v>2.2564959608319782E-2</v>
      </c>
      <c r="I53" s="109">
        <f>2*STDEV(H50:H52)</f>
        <v>4.1962562510595283E-7</v>
      </c>
      <c r="J53" s="110">
        <f>AVERAGE(J50:J52)</f>
        <v>-0.35912431980681764</v>
      </c>
      <c r="K53" s="111">
        <f>2*STDEV(J50:J52)</f>
        <v>0.18595670571192754</v>
      </c>
      <c r="L53" s="110"/>
      <c r="M53" s="158"/>
    </row>
    <row r="54" spans="1:14" ht="17" thickBot="1">
      <c r="A54" s="177" t="s">
        <v>3</v>
      </c>
      <c r="B54" s="125"/>
      <c r="C54" s="126"/>
      <c r="D54" s="127"/>
      <c r="E54" s="128"/>
      <c r="F54" s="65"/>
      <c r="G54" s="129"/>
      <c r="H54" s="113"/>
      <c r="I54" s="30" t="s">
        <v>142</v>
      </c>
      <c r="J54" s="65">
        <f>AVERAGE(L16:L39,L41:L48,L50:L52,'Ce samples'!L13:L15,'Ce samples'!L17:L19,'Ce samples'!L21:L23,'Ce samples'!L25:L26,'Ce samples'!L28:L29,'Ce samples'!L31:L33,'Ce samples'!L35:L38,'Ce samples'!L40:L41,'Ce samples'!L43:L45,'Ce samples'!L47:L96)</f>
        <v>0.735479394411512</v>
      </c>
      <c r="K54" s="65">
        <f>2*STDEV(L16:L39,L41:L48,L50:L52,'Ce samples'!L13:L15,'Ce samples'!L17:L19,'Ce samples'!L21:L23,'Ce samples'!L25:L26,'Ce samples'!L28:L29,'Ce samples'!L31:L33,'Ce samples'!L35:L38,'Ce samples'!L40:L41,'Ce samples'!L43:L45,'Ce samples'!L47:L96)</f>
        <v>0.13471076070730265</v>
      </c>
      <c r="L54" s="113"/>
      <c r="M54" s="113"/>
    </row>
    <row r="55" spans="1:14" ht="17" thickBot="1">
      <c r="A55" s="146" t="s">
        <v>101</v>
      </c>
      <c r="B55" s="73"/>
      <c r="C55" s="130"/>
      <c r="D55" s="74"/>
      <c r="E55" s="75"/>
      <c r="F55" s="76"/>
      <c r="G55" s="77"/>
      <c r="H55" s="74"/>
      <c r="I55" s="75"/>
      <c r="J55" s="75"/>
      <c r="K55" s="131"/>
      <c r="L55" s="75"/>
      <c r="M55" s="75"/>
      <c r="N55" s="12"/>
    </row>
    <row r="56" spans="1:14" ht="18">
      <c r="A56" s="156" t="s">
        <v>145</v>
      </c>
      <c r="B56" s="86">
        <v>1.5030801904864375E-6</v>
      </c>
      <c r="C56" s="114">
        <v>6.4881095510078222</v>
      </c>
      <c r="D56" s="88">
        <v>2.25723972440488E-2</v>
      </c>
      <c r="E56" s="89">
        <v>2.6705358830349047E-7</v>
      </c>
      <c r="F56" s="90">
        <f t="shared" ref="F56:F62" si="11">((D56/0.02256577)-1)*10000</f>
        <v>2.9368570400212235</v>
      </c>
      <c r="G56" s="90">
        <v>0.1153498898418527</v>
      </c>
      <c r="H56" s="127">
        <v>2.25703104940525E-2</v>
      </c>
      <c r="I56" s="128">
        <v>2.6705430602006769E-7</v>
      </c>
      <c r="J56" s="90">
        <f t="shared" ref="J56:J62" si="12">((H56/0.02256577)-1)*10000</f>
        <v>2.012115718852403</v>
      </c>
      <c r="K56" s="129">
        <v>0.11834680795380129</v>
      </c>
      <c r="L56" s="115">
        <f t="shared" ref="L56:L62" si="13">F56-J56</f>
        <v>0.92474132116882046</v>
      </c>
      <c r="M56" s="132">
        <v>540</v>
      </c>
    </row>
    <row r="57" spans="1:14" ht="18">
      <c r="A57" s="156" t="s">
        <v>145</v>
      </c>
      <c r="B57" s="86">
        <v>2.0814306206401115E-6</v>
      </c>
      <c r="C57" s="114">
        <v>10.985839109078588</v>
      </c>
      <c r="D57" s="88">
        <v>2.2572680459511753E-2</v>
      </c>
      <c r="E57" s="89">
        <v>2.0991763220582274E-7</v>
      </c>
      <c r="F57" s="90">
        <f t="shared" si="11"/>
        <v>3.0623637091720113</v>
      </c>
      <c r="G57" s="59">
        <v>9.0847424002922339E-2</v>
      </c>
      <c r="H57" s="88">
        <v>2.2570411155591094E-2</v>
      </c>
      <c r="I57" s="128">
        <v>2.0991792604732697E-7</v>
      </c>
      <c r="J57" s="65">
        <f t="shared" si="12"/>
        <v>2.0567237861124354</v>
      </c>
      <c r="K57" s="129">
        <v>9.302645911321307E-2</v>
      </c>
      <c r="L57" s="115">
        <f t="shared" si="13"/>
        <v>1.0056399230595758</v>
      </c>
      <c r="M57" s="132">
        <v>540</v>
      </c>
    </row>
    <row r="58" spans="1:14" ht="18">
      <c r="A58" s="156" t="s">
        <v>145</v>
      </c>
      <c r="B58" s="86">
        <v>3.5098863363271085E-6</v>
      </c>
      <c r="C58" s="114">
        <v>17.718472032521699</v>
      </c>
      <c r="D58" s="88">
        <v>2.2572292433368838E-2</v>
      </c>
      <c r="E58" s="89">
        <v>1.4965429983432255E-7</v>
      </c>
      <c r="F58" s="90">
        <f t="shared" si="11"/>
        <v>2.8904102846216695</v>
      </c>
      <c r="G58" s="59">
        <v>6.4703957253041858E-2</v>
      </c>
      <c r="H58" s="88">
        <v>2.2570073504208775E-2</v>
      </c>
      <c r="I58" s="128">
        <v>1.4963323646959455E-7</v>
      </c>
      <c r="J58" s="65">
        <f t="shared" si="12"/>
        <v>1.9070938898946288</v>
      </c>
      <c r="K58" s="129">
        <v>6.6310916921300117E-2</v>
      </c>
      <c r="L58" s="115">
        <f t="shared" si="13"/>
        <v>0.98331639472704069</v>
      </c>
      <c r="M58" s="132">
        <v>540</v>
      </c>
    </row>
    <row r="59" spans="1:14" ht="18">
      <c r="A59" s="156" t="s">
        <v>145</v>
      </c>
      <c r="B59" s="86">
        <v>2.6492729899199082E-6</v>
      </c>
      <c r="C59" s="114">
        <v>13.277768061514925</v>
      </c>
      <c r="D59" s="88">
        <v>2.2572523476947857E-2</v>
      </c>
      <c r="E59" s="89">
        <v>1.7378090599359923E-7</v>
      </c>
      <c r="F59" s="90">
        <f t="shared" si="11"/>
        <v>2.9927970319021391</v>
      </c>
      <c r="G59" s="59">
        <v>7.4915656706347311E-2</v>
      </c>
      <c r="H59" s="127">
        <v>2.2570369913265602E-2</v>
      </c>
      <c r="I59" s="128">
        <v>1.737759174743998E-7</v>
      </c>
      <c r="J59" s="65">
        <f t="shared" si="12"/>
        <v>2.0384472879064752</v>
      </c>
      <c r="K59" s="129">
        <v>7.7009898993325596E-2</v>
      </c>
      <c r="L59" s="115">
        <f t="shared" si="13"/>
        <v>0.95434974399566386</v>
      </c>
      <c r="M59" s="132">
        <v>540</v>
      </c>
    </row>
    <row r="60" spans="1:14" ht="18">
      <c r="A60" s="156" t="s">
        <v>145</v>
      </c>
      <c r="B60" s="86">
        <v>2.1492190258449869E-6</v>
      </c>
      <c r="C60" s="114">
        <v>8.892983125348513</v>
      </c>
      <c r="D60" s="88">
        <v>2.25721242887225E-2</v>
      </c>
      <c r="E60" s="89">
        <v>2.2801285653500538E-7</v>
      </c>
      <c r="F60" s="90">
        <f t="shared" si="11"/>
        <v>2.8158971408909217</v>
      </c>
      <c r="G60" s="59">
        <v>9.8294647430593032E-2</v>
      </c>
      <c r="H60" s="133">
        <v>2.2570282937406337E-2</v>
      </c>
      <c r="I60" s="128">
        <v>2.2799880793116197E-7</v>
      </c>
      <c r="J60" s="65">
        <f t="shared" si="12"/>
        <v>1.9999040167206772</v>
      </c>
      <c r="K60" s="129">
        <v>0.10103911649302133</v>
      </c>
      <c r="L60" s="115">
        <f t="shared" si="13"/>
        <v>0.8159931241702445</v>
      </c>
      <c r="M60" s="132">
        <v>540</v>
      </c>
    </row>
    <row r="61" spans="1:14" ht="18">
      <c r="A61" s="156" t="s">
        <v>145</v>
      </c>
      <c r="B61" s="86">
        <v>2.9650563725457492E-6</v>
      </c>
      <c r="C61" s="114">
        <v>9.9001561951103483</v>
      </c>
      <c r="D61" s="88">
        <v>2.2572783156650036E-2</v>
      </c>
      <c r="E61" s="89">
        <v>2.1517443652618609E-7</v>
      </c>
      <c r="F61" s="90">
        <f t="shared" si="11"/>
        <v>3.1078738505430081</v>
      </c>
      <c r="G61" s="90">
        <v>9.3031991451973398E-2</v>
      </c>
      <c r="H61" s="133">
        <v>2.2570689169792213E-2</v>
      </c>
      <c r="I61" s="128">
        <v>2.1517140596463477E-7</v>
      </c>
      <c r="J61" s="65">
        <f t="shared" si="12"/>
        <v>2.1799255209176138</v>
      </c>
      <c r="K61" s="129">
        <v>9.5354572028255355E-2</v>
      </c>
      <c r="L61" s="115">
        <f t="shared" si="13"/>
        <v>0.92794832962539431</v>
      </c>
      <c r="M61" s="132">
        <v>540</v>
      </c>
    </row>
    <row r="62" spans="1:14" ht="18">
      <c r="A62" s="178" t="s">
        <v>145</v>
      </c>
      <c r="B62" s="86">
        <v>2.6278886574885552E-6</v>
      </c>
      <c r="C62" s="114">
        <v>11.28986680605175</v>
      </c>
      <c r="D62" s="88">
        <v>2.2572387020084607E-2</v>
      </c>
      <c r="E62" s="89">
        <v>1.9575917250874846E-7</v>
      </c>
      <c r="F62" s="90">
        <f t="shared" si="11"/>
        <v>2.932326299793786</v>
      </c>
      <c r="G62" s="90">
        <v>8.496637387173625E-2</v>
      </c>
      <c r="H62" s="133">
        <v>2.2570434446814776E-2</v>
      </c>
      <c r="I62" s="128">
        <v>1.9577025789362028E-7</v>
      </c>
      <c r="J62" s="65">
        <f t="shared" si="12"/>
        <v>2.0670452702375997</v>
      </c>
      <c r="K62" s="129">
        <v>8.67568303214801E-2</v>
      </c>
      <c r="L62" s="115">
        <f t="shared" si="13"/>
        <v>0.86528102955618635</v>
      </c>
      <c r="M62" s="132">
        <v>540</v>
      </c>
    </row>
    <row r="63" spans="1:14">
      <c r="A63" s="174" t="s">
        <v>129</v>
      </c>
      <c r="B63" s="93"/>
      <c r="C63" s="118"/>
      <c r="D63" s="95"/>
      <c r="E63" s="96"/>
      <c r="F63" s="97"/>
      <c r="G63" s="97"/>
      <c r="H63" s="95">
        <f>AVERAGE(H56:H62)</f>
        <v>2.2570367374447332E-2</v>
      </c>
      <c r="I63" s="96">
        <f>2*STDEV(H56:H62)</f>
        <v>3.712132279672372E-7</v>
      </c>
      <c r="J63" s="97">
        <f>AVERAGE(J56:J62)</f>
        <v>2.0373222129488333</v>
      </c>
      <c r="K63" s="98">
        <f>2*STDEV(J56:J62)</f>
        <v>0.1645027969209551</v>
      </c>
      <c r="L63" s="97"/>
      <c r="M63" s="99">
        <f>COUNT(M56:M62)</f>
        <v>7</v>
      </c>
    </row>
    <row r="64" spans="1:14">
      <c r="A64" s="156" t="s">
        <v>4</v>
      </c>
      <c r="B64" s="86">
        <v>3.0441853292223631E-6</v>
      </c>
      <c r="C64" s="114">
        <v>11.979982230866668</v>
      </c>
      <c r="D64" s="88">
        <v>2.256884184974433E-2</v>
      </c>
      <c r="E64" s="89">
        <v>1.9154200913064471E-7</v>
      </c>
      <c r="F64" s="104">
        <f t="shared" ref="F64:F66" si="14">((D64/0.02256577)-1)*10000</f>
        <v>1.3612873588320085</v>
      </c>
      <c r="G64" s="59">
        <v>8.3135976472372405E-2</v>
      </c>
      <c r="H64" s="88">
        <v>2.2566762106157642E-2</v>
      </c>
      <c r="I64" s="89">
        <v>1.9153831957967197E-7</v>
      </c>
      <c r="J64" s="104">
        <f t="shared" ref="J64:J66" si="15">((H64/0.02256577)-1)*10000</f>
        <v>0.43965092157094432</v>
      </c>
      <c r="K64" s="91">
        <v>8.4881420041154385E-2</v>
      </c>
      <c r="L64" s="115">
        <f>F64-J64</f>
        <v>0.92163643726106415</v>
      </c>
      <c r="M64" s="132">
        <v>540</v>
      </c>
    </row>
    <row r="65" spans="1:14">
      <c r="A65" s="156" t="s">
        <v>4</v>
      </c>
      <c r="B65" s="86">
        <v>2.3187367222995836E-6</v>
      </c>
      <c r="C65" s="114">
        <v>8.2136717266217101</v>
      </c>
      <c r="D65" s="89">
        <v>2.2569038541724002E-2</v>
      </c>
      <c r="E65" s="89">
        <v>2.4304135521435585E-7</v>
      </c>
      <c r="F65" s="90">
        <f t="shared" si="14"/>
        <v>1.4484512267931571</v>
      </c>
      <c r="G65" s="59">
        <v>0.10467075335934109</v>
      </c>
      <c r="H65" s="132">
        <v>2.25668719419133E-2</v>
      </c>
      <c r="I65" s="89">
        <v>2.4304444962687122E-7</v>
      </c>
      <c r="J65" s="90">
        <f t="shared" si="15"/>
        <v>0.48832453459324299</v>
      </c>
      <c r="K65" s="90">
        <v>0.10770668795007937</v>
      </c>
      <c r="L65" s="115">
        <f>F65-J65</f>
        <v>0.96012669219991409</v>
      </c>
      <c r="M65" s="132">
        <v>540</v>
      </c>
    </row>
    <row r="66" spans="1:14">
      <c r="A66" s="156" t="s">
        <v>4</v>
      </c>
      <c r="B66" s="86">
        <v>3.1563896062900886E-6</v>
      </c>
      <c r="C66" s="114">
        <v>8.6771132639287956</v>
      </c>
      <c r="D66" s="89">
        <v>2.256865005353224E-2</v>
      </c>
      <c r="E66" s="89">
        <v>2.3463999278004147E-7</v>
      </c>
      <c r="F66" s="90">
        <f t="shared" si="14"/>
        <v>1.2762930457244082</v>
      </c>
      <c r="G66" s="59">
        <v>0.10194027463643227</v>
      </c>
      <c r="H66" s="132">
        <v>2.2566501544092593E-2</v>
      </c>
      <c r="I66" s="89">
        <v>2.3464368697301617E-7</v>
      </c>
      <c r="J66" s="90">
        <f t="shared" si="15"/>
        <v>0.32418308464343681</v>
      </c>
      <c r="K66" s="90">
        <v>0.1039838367469737</v>
      </c>
      <c r="L66" s="115">
        <f>F66-J66</f>
        <v>0.95210996108097135</v>
      </c>
      <c r="M66" s="132">
        <v>540</v>
      </c>
    </row>
    <row r="67" spans="1:14">
      <c r="A67" s="174" t="s">
        <v>129</v>
      </c>
      <c r="B67" s="93"/>
      <c r="C67" s="118"/>
      <c r="D67" s="95"/>
      <c r="E67" s="96"/>
      <c r="F67" s="97"/>
      <c r="G67" s="97"/>
      <c r="H67" s="95">
        <f>AVERAGE(H64:H66)</f>
        <v>2.2566711864054512E-2</v>
      </c>
      <c r="I67" s="96">
        <f>2*STDEV(H64:H66)</f>
        <v>3.8048305135061429E-7</v>
      </c>
      <c r="J67" s="97">
        <f>AVERAGE(J64:J66)</f>
        <v>0.41738618026920804</v>
      </c>
      <c r="K67" s="98">
        <f>2*STDEV(J64:J66)</f>
        <v>0.16861071053561338</v>
      </c>
      <c r="L67" s="97"/>
      <c r="M67" s="99">
        <f>COUNT(M64:M66)</f>
        <v>3</v>
      </c>
    </row>
    <row r="68" spans="1:14">
      <c r="A68" s="156" t="s">
        <v>5</v>
      </c>
      <c r="B68" s="86">
        <v>3.0224472633689812E-6</v>
      </c>
      <c r="C68" s="114">
        <v>9.4882801607869762</v>
      </c>
      <c r="D68" s="89">
        <v>2.2566628821335311E-2</v>
      </c>
      <c r="E68" s="89">
        <v>2.2823655299008535E-7</v>
      </c>
      <c r="F68" s="104">
        <f t="shared" ref="F68:F69" si="16">((D68/0.02256577)-1)*10000</f>
        <v>0.380585876444961</v>
      </c>
      <c r="G68" s="59">
        <v>9.9158274845730754E-2</v>
      </c>
      <c r="H68" s="89">
        <v>2.2564460387198688E-2</v>
      </c>
      <c r="I68" s="89">
        <v>2.2822818296257591E-7</v>
      </c>
      <c r="J68" s="104">
        <f t="shared" ref="J68:J69" si="17">((H68/0.02256577)-1)*10000</f>
        <v>-0.58035369558062655</v>
      </c>
      <c r="K68" s="90">
        <v>0.10114076549167123</v>
      </c>
      <c r="L68" s="115">
        <f>F68-J68</f>
        <v>0.96093957202558755</v>
      </c>
      <c r="M68" s="132">
        <v>540</v>
      </c>
    </row>
    <row r="69" spans="1:14">
      <c r="A69" s="156" t="s">
        <v>5</v>
      </c>
      <c r="B69" s="86">
        <v>1.8787440055477251E-6</v>
      </c>
      <c r="C69" s="114">
        <v>11.064830871578394</v>
      </c>
      <c r="D69" s="89">
        <v>2.2565522999613986E-2</v>
      </c>
      <c r="E69" s="89">
        <v>2.0117159369830574E-7</v>
      </c>
      <c r="F69" s="90">
        <f t="shared" si="16"/>
        <v>-0.10945799146733215</v>
      </c>
      <c r="G69" s="59">
        <v>8.7819787862999626E-2</v>
      </c>
      <c r="H69" s="89">
        <v>2.2563745794103047E-2</v>
      </c>
      <c r="I69" s="89">
        <v>2.0117389440226734E-7</v>
      </c>
      <c r="J69" s="90">
        <f t="shared" si="17"/>
        <v>-0.89702496167909374</v>
      </c>
      <c r="K69" s="90">
        <v>8.9151486081467654E-2</v>
      </c>
      <c r="L69" s="115">
        <f>F69-J69</f>
        <v>0.78756697021176159</v>
      </c>
      <c r="M69" s="132">
        <v>540</v>
      </c>
    </row>
    <row r="70" spans="1:14" ht="17" thickBot="1">
      <c r="A70" s="176" t="s">
        <v>129</v>
      </c>
      <c r="B70" s="106"/>
      <c r="C70" s="106"/>
      <c r="D70" s="108"/>
      <c r="E70" s="109"/>
      <c r="F70" s="110"/>
      <c r="G70" s="110"/>
      <c r="H70" s="108">
        <f>AVERAGE(H68:H69)</f>
        <v>2.2564103090650867E-2</v>
      </c>
      <c r="I70" s="109">
        <f>2*STDEV(H68:H69)</f>
        <v>1.0105872474335707E-6</v>
      </c>
      <c r="J70" s="110">
        <f>AVERAGE(J68:J69)</f>
        <v>-0.73868932862986014</v>
      </c>
      <c r="K70" s="111">
        <f>2*STDEV(J68:J69)</f>
        <v>0.44784079933031234</v>
      </c>
      <c r="L70" s="110"/>
      <c r="M70" s="158"/>
    </row>
    <row r="71" spans="1:14" ht="17" thickBot="1">
      <c r="A71" s="147" t="s">
        <v>3</v>
      </c>
      <c r="B71" s="159"/>
      <c r="C71" s="160"/>
      <c r="D71" s="161"/>
      <c r="E71" s="162"/>
      <c r="F71" s="163"/>
      <c r="G71" s="164"/>
      <c r="H71" s="160"/>
      <c r="I71" s="165" t="s">
        <v>142</v>
      </c>
      <c r="J71" s="163">
        <f>AVERAGE(L56:L62,L64:L66,L68:L69,'Ce samples'!L99:L115)</f>
        <v>0.8981847567734631</v>
      </c>
      <c r="K71" s="163">
        <f>2*STDEV(L56:L62,L64:L66,L68:L69,'Ce samples'!L99:L115)</f>
        <v>0.12538285445487718</v>
      </c>
      <c r="L71" s="160"/>
      <c r="M71" s="160">
        <f>COUNT(L56:L62,L64:L66,L68:L69,'Ce samples'!L99:L115)</f>
        <v>29</v>
      </c>
    </row>
    <row r="72" spans="1:14" ht="17" thickBot="1">
      <c r="A72" s="38"/>
      <c r="G72" s="57"/>
    </row>
    <row r="73" spans="1:14" ht="18">
      <c r="A73" s="166" t="s">
        <v>149</v>
      </c>
      <c r="B73" s="134"/>
      <c r="C73" s="134"/>
      <c r="D73" s="135"/>
      <c r="E73" s="136"/>
      <c r="F73" s="137"/>
      <c r="G73" s="137"/>
      <c r="H73" s="135">
        <f>AVERAGE(H16:H39,H56:H62)</f>
        <v>2.2570629274415138E-2</v>
      </c>
      <c r="I73" s="136">
        <f>2*STDEV(H16:H39,H56:H62)</f>
        <v>5.4221575090083302E-7</v>
      </c>
      <c r="J73" s="137">
        <f>AVERAGE(J16:J39,J56:J62)</f>
        <v>2.1533829402419604</v>
      </c>
      <c r="K73" s="138">
        <f>2*STDEV(J16:J39,J56:J62)</f>
        <v>0.24028240600736675</v>
      </c>
      <c r="L73" s="137"/>
      <c r="M73" s="139">
        <f>COUNT(H16:H39,H56:H62)</f>
        <v>31</v>
      </c>
      <c r="N73" s="12"/>
    </row>
    <row r="74" spans="1:14">
      <c r="A74" s="37" t="s">
        <v>150</v>
      </c>
      <c r="B74" s="93"/>
      <c r="C74" s="93"/>
      <c r="D74" s="95"/>
      <c r="E74" s="96"/>
      <c r="F74" s="97"/>
      <c r="G74" s="97"/>
      <c r="H74" s="95">
        <f>AVERAGE(H11:H12,H50:H52,H68:H69)</f>
        <v>2.2564528705180158E-2</v>
      </c>
      <c r="I74" s="96">
        <f>2*STDEV(H11:H12,H50:H52,H68:H69)</f>
        <v>9.8805913501012544E-7</v>
      </c>
      <c r="J74" s="97">
        <f>AVERAGE(J11:J12,J50:J52,J68:J69)</f>
        <v>-0.55007864559665698</v>
      </c>
      <c r="K74" s="98">
        <f>2*STDEV(J11:J12,J50:J52,J68:J69)</f>
        <v>0.43785748725150014</v>
      </c>
      <c r="L74" s="97"/>
      <c r="M74" s="99">
        <f>COUNT(H11:H12,H50:H52,H68:H69)</f>
        <v>7</v>
      </c>
      <c r="N74" s="12"/>
    </row>
    <row r="75" spans="1:14">
      <c r="A75" s="37" t="s">
        <v>151</v>
      </c>
      <c r="B75" s="93"/>
      <c r="C75" s="93"/>
      <c r="D75" s="95"/>
      <c r="E75" s="96"/>
      <c r="F75" s="97"/>
      <c r="G75" s="97"/>
      <c r="H75" s="95">
        <f>AVERAGE(H41,H44,H45:H48,H64:H66)</f>
        <v>2.2566843681295495E-2</v>
      </c>
      <c r="I75" s="96">
        <f>2*STDEV(H41,H44,H45:H48,H64:H66)</f>
        <v>4.8051168501265417E-7</v>
      </c>
      <c r="J75" s="97">
        <f>AVERAGE(J41,J44,J45:J48,J64:J66)</f>
        <v>0.47580086808348315</v>
      </c>
      <c r="K75" s="98">
        <f>2*STDEV(J41,J44,J45:J48,J64:J66)</f>
        <v>0.21293830656398879</v>
      </c>
      <c r="L75" s="97"/>
      <c r="M75" s="99">
        <f>COUNT(H41,H44,H45:H48,H64:H66)</f>
        <v>9</v>
      </c>
      <c r="N75" s="12"/>
    </row>
    <row r="76" spans="1:14">
      <c r="A76" s="28" t="s">
        <v>152</v>
      </c>
      <c r="B76" s="125"/>
      <c r="C76" s="140"/>
      <c r="D76" s="127"/>
      <c r="E76" s="128"/>
      <c r="F76" s="65"/>
      <c r="G76" s="129"/>
      <c r="H76" s="140"/>
      <c r="I76" s="60" t="s">
        <v>142</v>
      </c>
      <c r="J76" s="167">
        <f>AVERAGE(L6:L9,L11:L12,'Ce samples'!L6:L11,L16:L39,L41:L48,L50:L52,'Ce samples'!L13:L15,'Ce samples'!L17:L19,'Ce samples'!L21:L23,'Ce samples'!L25:L26,'Ce samples'!L28:L29,'Ce samples'!L31:L33,'Ce samples'!L35:L38,'Ce samples'!L40:L41,'Ce samples'!L43:L45,'Ce samples'!L47:L96,L56:L62,L64:L66,L68:L69,'Ce samples'!L99:L115)</f>
        <v>0.76871330238778612</v>
      </c>
      <c r="K76" s="168">
        <f>2*STDEV(L6:L9,L11:L12,'Ce samples'!L6:L11,L16:L39,L41:L48,L50:L52,'Ce samples'!L13:L15,'Ce samples'!L17:L19,'Ce samples'!L21:L23,'Ce samples'!L25:L26,'Ce samples'!L28:L29,'Ce samples'!L31:L33,'Ce samples'!L35:L38,'Ce samples'!L40:L41,'Ce samples'!L43:L45,'Ce samples'!L47:L96,L56:L62,L64:L66,L68:L69,'Ce samples'!L99:L115)</f>
        <v>0.184638888039907</v>
      </c>
      <c r="L76" s="140"/>
      <c r="M76" s="140">
        <f>COUNT(L6:L9,L11:L12,'Ce samples'!L6:L11,L16:L39,L41:L48,L50:L52,'Ce samples'!L13:L15,'Ce samples'!L17:L19,'Ce samples'!L21:L23,'Ce samples'!L25:L26,'Ce samples'!L28:L29,'Ce samples'!L31:L33,'Ce samples'!L35:L38,'Ce samples'!L40:L41,'Ce samples'!L43:L45,'Ce samples'!L47:L96,L56:L62,L64:L66,L68:L69,'Ce samples'!L99:L115)</f>
        <v>151</v>
      </c>
      <c r="N76" s="12"/>
    </row>
    <row r="77" spans="1:14">
      <c r="A77" s="28"/>
      <c r="D77" s="128"/>
      <c r="E77" s="128"/>
      <c r="F77" s="65"/>
      <c r="G77" s="65"/>
      <c r="H77" s="140"/>
      <c r="I77" s="60"/>
      <c r="J77" s="125"/>
      <c r="K77" s="125"/>
      <c r="L77" s="140"/>
      <c r="M77" s="140"/>
      <c r="N77" s="12"/>
    </row>
    <row r="80" spans="1:14">
      <c r="C80" s="89"/>
    </row>
  </sheetData>
  <customSheetViews>
    <customSheetView guid="{1D9D76DF-D95D-8A4B-A270-84549A8ACB6E}" fitToPage="1">
      <selection activeCell="O27" sqref="O27"/>
      <pageMargins left="0.7" right="0.7" top="0.75" bottom="0.75" header="0.3" footer="0.3"/>
      <pageSetup paperSize="9" scale="59" orientation="portrait" horizontalDpi="0" verticalDpi="0"/>
    </customSheetView>
    <customSheetView guid="{AFF9DCA5-BFEA-0140-8509-4F2293D370A0}" fitToPage="1">
      <pageMargins left="0.70866141732283472" right="0.70866141732283472" top="0.74803149606299213" bottom="0.74803149606299213" header="0.31496062992125984" footer="0.31496062992125984"/>
      <pageSetup paperSize="9" scale="59" orientation="portrait" horizontalDpi="0" verticalDpi="0"/>
    </customSheetView>
  </customSheetViews>
  <mergeCells count="4">
    <mergeCell ref="A2:M2"/>
    <mergeCell ref="B3:C3"/>
    <mergeCell ref="D3:G3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7"/>
  <sheetViews>
    <sheetView workbookViewId="0">
      <selection activeCell="N15" sqref="N15"/>
    </sheetView>
  </sheetViews>
  <sheetFormatPr baseColWidth="10" defaultRowHeight="16"/>
  <cols>
    <col min="1" max="1" width="19.1640625" style="13" bestFit="1" customWidth="1"/>
    <col min="2" max="2" width="8.33203125" style="14" bestFit="1" customWidth="1"/>
    <col min="3" max="3" width="7.83203125" style="14" bestFit="1" customWidth="1"/>
    <col min="4" max="5" width="10.6640625" style="1" bestFit="1" customWidth="1"/>
    <col min="6" max="6" width="6.33203125" style="2" bestFit="1" customWidth="1"/>
    <col min="7" max="7" width="5.6640625" style="2" bestFit="1" customWidth="1"/>
    <col min="8" max="9" width="10.6640625" style="49" bestFit="1" customWidth="1"/>
    <col min="10" max="10" width="6" style="49" bestFit="1" customWidth="1"/>
    <col min="11" max="11" width="5.5" style="49" bestFit="1" customWidth="1"/>
    <col min="12" max="12" width="6.6640625" style="16" bestFit="1" customWidth="1"/>
    <col min="13" max="13" width="6.33203125" style="16" customWidth="1"/>
    <col min="14" max="16384" width="10.83203125" style="5"/>
  </cols>
  <sheetData>
    <row r="1" spans="1:16">
      <c r="A1" s="13" t="s">
        <v>161</v>
      </c>
      <c r="B1" s="86"/>
      <c r="C1" s="86"/>
      <c r="D1" s="89"/>
      <c r="E1" s="89"/>
      <c r="F1" s="90"/>
      <c r="G1" s="90"/>
      <c r="H1" s="89"/>
      <c r="I1" s="89"/>
      <c r="J1" s="90"/>
      <c r="K1" s="90"/>
      <c r="L1" s="115"/>
      <c r="M1" s="116"/>
      <c r="N1" s="12"/>
      <c r="O1" s="12"/>
      <c r="P1" s="12"/>
    </row>
    <row r="2" spans="1:16" ht="17" thickBot="1">
      <c r="A2" s="190" t="s">
        <v>100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2"/>
      <c r="O2" s="12"/>
      <c r="P2" s="12"/>
    </row>
    <row r="3" spans="1:16" s="15" customFormat="1">
      <c r="A3" s="154"/>
      <c r="B3" s="192" t="s">
        <v>148</v>
      </c>
      <c r="C3" s="193"/>
      <c r="D3" s="194" t="s">
        <v>103</v>
      </c>
      <c r="E3" s="194"/>
      <c r="F3" s="194"/>
      <c r="G3" s="194"/>
      <c r="H3" s="195" t="s">
        <v>0</v>
      </c>
      <c r="I3" s="194"/>
      <c r="J3" s="194"/>
      <c r="K3" s="196"/>
      <c r="L3" s="22" t="s">
        <v>3</v>
      </c>
      <c r="M3" s="150"/>
      <c r="N3" s="44"/>
      <c r="O3" s="44"/>
      <c r="P3" s="44"/>
    </row>
    <row r="4" spans="1:16" s="15" customFormat="1" ht="20" thickBot="1">
      <c r="A4" s="147" t="s">
        <v>102</v>
      </c>
      <c r="B4" s="50" t="s">
        <v>69</v>
      </c>
      <c r="C4" s="17" t="s">
        <v>70</v>
      </c>
      <c r="D4" s="46" t="s">
        <v>67</v>
      </c>
      <c r="E4" s="46" t="s">
        <v>1</v>
      </c>
      <c r="F4" s="10" t="s">
        <v>68</v>
      </c>
      <c r="G4" s="10" t="s">
        <v>2</v>
      </c>
      <c r="H4" s="9" t="s">
        <v>67</v>
      </c>
      <c r="I4" s="46" t="s">
        <v>1</v>
      </c>
      <c r="J4" s="46" t="s">
        <v>68</v>
      </c>
      <c r="K4" s="18" t="s">
        <v>2</v>
      </c>
      <c r="L4" s="27" t="s">
        <v>104</v>
      </c>
      <c r="M4" s="151" t="s">
        <v>154</v>
      </c>
      <c r="N4" s="44"/>
      <c r="O4" s="44"/>
      <c r="P4" s="44"/>
    </row>
    <row r="5" spans="1:16" ht="17" thickBot="1">
      <c r="A5" s="155" t="s">
        <v>66</v>
      </c>
      <c r="B5" s="6"/>
      <c r="C5" s="19"/>
      <c r="D5" s="7"/>
      <c r="E5" s="7"/>
      <c r="F5" s="8"/>
      <c r="G5" s="8"/>
      <c r="H5" s="9"/>
      <c r="I5" s="46"/>
      <c r="J5" s="46"/>
      <c r="K5" s="18"/>
      <c r="L5" s="23"/>
      <c r="M5" s="152"/>
      <c r="N5" s="12"/>
      <c r="O5" s="12"/>
      <c r="P5" s="12"/>
    </row>
    <row r="6" spans="1:16">
      <c r="A6" s="156" t="s">
        <v>56</v>
      </c>
      <c r="C6" s="62">
        <v>5.8</v>
      </c>
      <c r="D6" s="1">
        <v>2.2572205139999999E-2</v>
      </c>
      <c r="E6" s="1">
        <v>5.8907000000000002E-7</v>
      </c>
      <c r="F6" s="2">
        <f>((D6/0.02256577)-1)*10000</f>
        <v>2.8517263093608136</v>
      </c>
      <c r="G6" s="2">
        <v>0.26</v>
      </c>
      <c r="H6" s="48">
        <v>2.2570006940000002E-2</v>
      </c>
      <c r="I6" s="49">
        <v>5.8910999999999996E-7</v>
      </c>
      <c r="J6" s="3">
        <f>((H6/0.02256577)-1)*10000</f>
        <v>1.8775960226502519</v>
      </c>
      <c r="K6" s="4">
        <v>0.26</v>
      </c>
      <c r="L6" s="24">
        <f>F6-J6</f>
        <v>0.97413028671056168</v>
      </c>
      <c r="M6" s="153">
        <v>195</v>
      </c>
      <c r="N6" s="12"/>
      <c r="O6" s="12"/>
      <c r="P6" s="12"/>
    </row>
    <row r="7" spans="1:16">
      <c r="A7" s="156" t="s">
        <v>57</v>
      </c>
      <c r="C7" s="62">
        <v>6.5</v>
      </c>
      <c r="D7" s="1">
        <v>2.2571923229999999E-2</v>
      </c>
      <c r="E7" s="1">
        <v>3.9631999999999999E-7</v>
      </c>
      <c r="F7" s="2">
        <f t="shared" ref="F7:F70" si="0">((D7/0.02256577)-1)*10000</f>
        <v>2.7267981549039533</v>
      </c>
      <c r="G7" s="2">
        <v>0.18</v>
      </c>
      <c r="H7" s="48">
        <v>2.2570263231824879E-2</v>
      </c>
      <c r="I7" s="49">
        <v>3.9631999999999999E-7</v>
      </c>
      <c r="J7" s="3">
        <f t="shared" ref="J7:J70" si="1">((H7/0.02256577)-1)*10000</f>
        <v>1.9911715066145419</v>
      </c>
      <c r="K7" s="4">
        <v>0.25</v>
      </c>
      <c r="L7" s="24">
        <f t="shared" ref="L7:L11" si="2">F7-J7</f>
        <v>0.73562664828941138</v>
      </c>
      <c r="M7" s="153">
        <v>360</v>
      </c>
      <c r="N7" s="12"/>
      <c r="O7" s="12"/>
      <c r="P7" s="12"/>
    </row>
    <row r="8" spans="1:16">
      <c r="A8" s="156" t="s">
        <v>58</v>
      </c>
      <c r="C8" s="62">
        <v>5.7</v>
      </c>
      <c r="D8" s="1">
        <v>2.2571238859999999E-2</v>
      </c>
      <c r="E8" s="1">
        <v>4.9788999999999997E-7</v>
      </c>
      <c r="F8" s="2">
        <f t="shared" si="0"/>
        <v>2.4235202255451505</v>
      </c>
      <c r="G8" s="2">
        <v>0.22</v>
      </c>
      <c r="H8" s="48">
        <v>2.2569517559999999E-2</v>
      </c>
      <c r="I8" s="49">
        <v>4.9791999999999995E-7</v>
      </c>
      <c r="J8" s="3">
        <f t="shared" si="1"/>
        <v>1.6607277305413781</v>
      </c>
      <c r="K8" s="4">
        <v>0.22</v>
      </c>
      <c r="L8" s="24">
        <f t="shared" si="2"/>
        <v>0.76279249500377233</v>
      </c>
      <c r="M8" s="153">
        <v>300</v>
      </c>
      <c r="N8" s="12"/>
      <c r="O8" s="12"/>
      <c r="P8" s="12"/>
    </row>
    <row r="9" spans="1:16">
      <c r="A9" s="156" t="s">
        <v>59</v>
      </c>
      <c r="C9" s="62">
        <v>8</v>
      </c>
      <c r="D9" s="1">
        <v>2.2571087659999999E-2</v>
      </c>
      <c r="E9" s="1">
        <v>4.0915999999999999E-7</v>
      </c>
      <c r="F9" s="2">
        <f t="shared" si="0"/>
        <v>2.3565160860905543</v>
      </c>
      <c r="G9" s="2">
        <v>0.18</v>
      </c>
      <c r="H9" s="48">
        <v>2.2569463729999999E-2</v>
      </c>
      <c r="I9" s="49">
        <v>4.0917E-7</v>
      </c>
      <c r="J9" s="3">
        <f t="shared" si="1"/>
        <v>1.6368730160776224</v>
      </c>
      <c r="K9" s="4">
        <v>0.18</v>
      </c>
      <c r="L9" s="24">
        <f t="shared" si="2"/>
        <v>0.71964307001293193</v>
      </c>
      <c r="M9" s="153">
        <v>315</v>
      </c>
      <c r="N9" s="12"/>
      <c r="O9" s="12"/>
      <c r="P9" s="12"/>
    </row>
    <row r="10" spans="1:16">
      <c r="A10" s="156" t="s">
        <v>60</v>
      </c>
      <c r="C10" s="62">
        <v>5.4</v>
      </c>
      <c r="D10" s="1">
        <v>2.2571935089999998E-2</v>
      </c>
      <c r="E10" s="1">
        <v>4.5816000000000002E-7</v>
      </c>
      <c r="F10" s="2">
        <f t="shared" si="0"/>
        <v>2.7320539028807822</v>
      </c>
      <c r="G10" s="2">
        <v>0.2</v>
      </c>
      <c r="H10" s="48">
        <v>2.2570042629999999E-2</v>
      </c>
      <c r="I10" s="49">
        <v>4.5815000000000001E-7</v>
      </c>
      <c r="J10" s="3">
        <f t="shared" si="1"/>
        <v>1.893412012974327</v>
      </c>
      <c r="K10" s="4">
        <v>0.2</v>
      </c>
      <c r="L10" s="24">
        <f t="shared" si="2"/>
        <v>0.83864188990645516</v>
      </c>
      <c r="M10" s="153">
        <v>360</v>
      </c>
      <c r="N10" s="12"/>
      <c r="O10" s="12"/>
      <c r="P10" s="12"/>
    </row>
    <row r="11" spans="1:16" ht="17" thickBot="1">
      <c r="A11" s="155" t="s">
        <v>61</v>
      </c>
      <c r="B11" s="6"/>
      <c r="C11" s="63">
        <v>9.5</v>
      </c>
      <c r="D11" s="7">
        <v>2.2571231170000001E-2</v>
      </c>
      <c r="E11" s="7">
        <v>3.1862999999999999E-7</v>
      </c>
      <c r="F11" s="8">
        <f t="shared" si="0"/>
        <v>2.4201124091938198</v>
      </c>
      <c r="G11" s="8">
        <v>0.14000000000000001</v>
      </c>
      <c r="H11" s="9">
        <v>2.2569552959999999E-2</v>
      </c>
      <c r="I11" s="46">
        <v>3.1865000000000001E-7</v>
      </c>
      <c r="J11" s="10">
        <f t="shared" si="1"/>
        <v>1.6764152076365058</v>
      </c>
      <c r="K11" s="11">
        <v>0.14000000000000001</v>
      </c>
      <c r="L11" s="25">
        <f t="shared" si="2"/>
        <v>0.743697201557314</v>
      </c>
      <c r="M11" s="152">
        <v>360</v>
      </c>
      <c r="N11" s="12"/>
      <c r="O11" s="12"/>
      <c r="P11" s="12"/>
    </row>
    <row r="12" spans="1:16" ht="17" thickBot="1">
      <c r="A12" s="155" t="s">
        <v>65</v>
      </c>
      <c r="B12" s="6"/>
      <c r="C12" s="63"/>
      <c r="D12" s="7"/>
      <c r="E12" s="7"/>
      <c r="F12" s="8"/>
      <c r="G12" s="8"/>
      <c r="H12" s="9"/>
      <c r="I12" s="46"/>
      <c r="J12" s="10"/>
      <c r="K12" s="11"/>
      <c r="L12" s="25"/>
      <c r="M12" s="152"/>
      <c r="N12" s="12"/>
      <c r="O12" s="12"/>
      <c r="P12" s="12"/>
    </row>
    <row r="13" spans="1:16">
      <c r="A13" s="156" t="s">
        <v>6</v>
      </c>
      <c r="B13" s="14">
        <v>2.6455808665263141E-6</v>
      </c>
      <c r="C13" s="62">
        <v>9.9957544029555905</v>
      </c>
      <c r="D13" s="1">
        <v>2.2565597818674905E-2</v>
      </c>
      <c r="E13" s="1">
        <v>2.1634965412130424E-7</v>
      </c>
      <c r="F13" s="2">
        <f t="shared" si="0"/>
        <v>-7.6301994167415899E-2</v>
      </c>
      <c r="G13" s="2">
        <v>9.3449067390379517E-2</v>
      </c>
      <c r="H13" s="48">
        <v>2.2563947343771484E-2</v>
      </c>
      <c r="I13" s="49">
        <v>1.9530962766522113E-7</v>
      </c>
      <c r="J13" s="3">
        <f t="shared" si="1"/>
        <v>-0.80770841345723099</v>
      </c>
      <c r="K13" s="4">
        <v>0.10827098562414963</v>
      </c>
      <c r="L13" s="24">
        <f>F13-J13</f>
        <v>0.73140641928981509</v>
      </c>
      <c r="M13" s="153">
        <f>540+380</f>
        <v>920</v>
      </c>
      <c r="N13" s="12"/>
      <c r="O13" s="12"/>
      <c r="P13" s="12"/>
    </row>
    <row r="14" spans="1:16">
      <c r="A14" s="156" t="s">
        <v>72</v>
      </c>
      <c r="B14" s="14">
        <v>1.9593303313491047E-6</v>
      </c>
      <c r="C14" s="62">
        <v>12.354778358205598</v>
      </c>
      <c r="D14" s="1">
        <v>2.2565254685210954E-2</v>
      </c>
      <c r="E14" s="1">
        <v>1.82515999464479E-7</v>
      </c>
      <c r="F14" s="2">
        <f t="shared" si="0"/>
        <v>-0.22836126976621962</v>
      </c>
      <c r="G14" s="2">
        <v>7.8835115327781133E-2</v>
      </c>
      <c r="H14" s="48">
        <v>2.2563536165805014E-2</v>
      </c>
      <c r="I14" s="49">
        <v>1.8251101313088571E-7</v>
      </c>
      <c r="J14" s="3">
        <f t="shared" si="1"/>
        <v>-0.98992154709764968</v>
      </c>
      <c r="K14" s="4">
        <v>7.8832961553950448E-2</v>
      </c>
      <c r="L14" s="24">
        <f t="shared" ref="L14:L77" si="3">F14-J14</f>
        <v>0.76156027733143006</v>
      </c>
      <c r="M14" s="153">
        <v>540</v>
      </c>
      <c r="N14" s="12"/>
      <c r="O14" s="12"/>
      <c r="P14" s="12"/>
    </row>
    <row r="15" spans="1:16">
      <c r="A15" s="156" t="s">
        <v>73</v>
      </c>
      <c r="B15" s="14">
        <v>2.0653871872945048E-6</v>
      </c>
      <c r="C15" s="62">
        <v>10.634822779533199</v>
      </c>
      <c r="D15" s="1">
        <v>2.2565574627848153E-2</v>
      </c>
      <c r="E15" s="1">
        <v>2.0721098886526467E-7</v>
      </c>
      <c r="F15" s="2">
        <f t="shared" si="0"/>
        <v>-8.6578987487095915E-2</v>
      </c>
      <c r="G15" s="2">
        <v>8.9588945862174488E-2</v>
      </c>
      <c r="H15" s="48">
        <v>2.2563845220872528E-2</v>
      </c>
      <c r="I15" s="49">
        <v>2.0720948262737492E-7</v>
      </c>
      <c r="J15" s="3">
        <f t="shared" si="1"/>
        <v>-0.85296408120383305</v>
      </c>
      <c r="K15" s="4">
        <v>8.9588294630957091E-2</v>
      </c>
      <c r="L15" s="24">
        <f t="shared" si="3"/>
        <v>0.76638509371673713</v>
      </c>
      <c r="M15" s="153">
        <v>540</v>
      </c>
      <c r="N15" s="12"/>
      <c r="O15" s="12"/>
      <c r="P15" s="12"/>
    </row>
    <row r="16" spans="1:16">
      <c r="A16" s="156" t="s">
        <v>74</v>
      </c>
      <c r="B16" s="14">
        <v>1.9593303313491047E-6</v>
      </c>
      <c r="C16" s="62">
        <v>12.354778358205598</v>
      </c>
      <c r="D16" s="1">
        <v>2.2565254685210954E-2</v>
      </c>
      <c r="E16" s="1">
        <v>1.82515999464479E-7</v>
      </c>
      <c r="F16" s="2">
        <f t="shared" si="0"/>
        <v>-0.22836126976621962</v>
      </c>
      <c r="G16" s="2">
        <v>7.8835115327781133E-2</v>
      </c>
      <c r="H16" s="48">
        <v>2.2563721362077186E-2</v>
      </c>
      <c r="I16" s="49">
        <v>1.3799048471650119E-7</v>
      </c>
      <c r="J16" s="3">
        <f t="shared" si="1"/>
        <v>-0.90785199122978</v>
      </c>
      <c r="K16" s="4">
        <v>8.4332397228450082E-2</v>
      </c>
      <c r="L16" s="24">
        <f t="shared" si="3"/>
        <v>0.67949072146356038</v>
      </c>
      <c r="M16" s="153">
        <v>1080</v>
      </c>
      <c r="N16" s="12"/>
      <c r="O16" s="12"/>
      <c r="P16" s="12"/>
    </row>
    <row r="17" spans="1:16">
      <c r="A17" s="156" t="s">
        <v>9</v>
      </c>
      <c r="B17" s="14">
        <v>4.1617610399651105E-6</v>
      </c>
      <c r="C17" s="62">
        <v>9.0358142008159295</v>
      </c>
      <c r="D17" s="1">
        <v>2.2565587846652392E-2</v>
      </c>
      <c r="E17" s="1">
        <v>2.1262697335547508E-7</v>
      </c>
      <c r="F17" s="2">
        <f t="shared" si="0"/>
        <v>-8.0721086674895304E-2</v>
      </c>
      <c r="G17" s="2">
        <v>9.1751552487606525E-2</v>
      </c>
      <c r="H17" s="48">
        <v>2.2563928640651834E-2</v>
      </c>
      <c r="I17" s="49">
        <v>2.1264020577729631E-7</v>
      </c>
      <c r="J17" s="3">
        <f t="shared" si="1"/>
        <v>-0.81599668354526145</v>
      </c>
      <c r="K17" s="4">
        <v>9.1757262465162415E-2</v>
      </c>
      <c r="L17" s="24">
        <f t="shared" si="3"/>
        <v>0.73527559687036614</v>
      </c>
      <c r="M17" s="153">
        <v>540</v>
      </c>
      <c r="N17" s="12"/>
      <c r="O17" s="12"/>
      <c r="P17" s="12"/>
    </row>
    <row r="18" spans="1:16">
      <c r="A18" s="156" t="s">
        <v>75</v>
      </c>
      <c r="B18" s="14">
        <v>2.0260670355937912E-6</v>
      </c>
      <c r="C18" s="62">
        <v>9.3949153110184831</v>
      </c>
      <c r="D18" s="1">
        <v>2.2565744905873573E-2</v>
      </c>
      <c r="E18" s="1">
        <v>2.1426089377483797E-7</v>
      </c>
      <c r="F18" s="2">
        <f t="shared" si="0"/>
        <v>-1.1120438799805399E-2</v>
      </c>
      <c r="G18" s="2">
        <v>9.2637015623031338E-2</v>
      </c>
      <c r="H18" s="48">
        <v>2.2564093212170754E-2</v>
      </c>
      <c r="I18" s="49">
        <v>2.1426352191826109E-7</v>
      </c>
      <c r="J18" s="3">
        <f t="shared" si="1"/>
        <v>-0.7430669679098223</v>
      </c>
      <c r="K18" s="4">
        <v>9.2638151917008082E-2</v>
      </c>
      <c r="L18" s="24">
        <f t="shared" si="3"/>
        <v>0.7319465291100169</v>
      </c>
      <c r="M18" s="153">
        <v>540</v>
      </c>
      <c r="N18" s="12"/>
      <c r="O18" s="12"/>
      <c r="P18" s="12"/>
    </row>
    <row r="19" spans="1:16">
      <c r="A19" s="156" t="s">
        <v>76</v>
      </c>
      <c r="B19" s="14">
        <v>7.6516981427845738E-6</v>
      </c>
      <c r="C19" s="62">
        <v>9.0615545907720652</v>
      </c>
      <c r="D19" s="1">
        <v>2.2566050682489111E-2</v>
      </c>
      <c r="E19" s="1">
        <v>2.3711106494695155E-7</v>
      </c>
      <c r="F19" s="2">
        <f t="shared" si="0"/>
        <v>0.12438418414806307</v>
      </c>
      <c r="G19" s="2">
        <v>0.10251642771062894</v>
      </c>
      <c r="H19" s="48">
        <v>2.2564329505661236E-2</v>
      </c>
      <c r="I19" s="49">
        <v>2.3711128024151233E-7</v>
      </c>
      <c r="J19" s="3">
        <f t="shared" si="1"/>
        <v>-0.63835372724363459</v>
      </c>
      <c r="K19" s="4">
        <v>0.10251652079456097</v>
      </c>
      <c r="L19" s="24">
        <f t="shared" si="3"/>
        <v>0.76273791139169766</v>
      </c>
      <c r="M19" s="153">
        <v>540</v>
      </c>
      <c r="N19" s="12"/>
      <c r="O19" s="12"/>
      <c r="P19" s="12"/>
    </row>
    <row r="20" spans="1:16">
      <c r="A20" s="156" t="s">
        <v>77</v>
      </c>
      <c r="B20" s="14">
        <v>2.0260670355937912E-6</v>
      </c>
      <c r="C20" s="62">
        <v>9.3949153110184831</v>
      </c>
      <c r="D20" s="1">
        <v>2.2565744905873573E-2</v>
      </c>
      <c r="E20" s="1">
        <v>2.1426089377483797E-7</v>
      </c>
      <c r="F20" s="2">
        <f t="shared" si="0"/>
        <v>-1.1120438799805399E-2</v>
      </c>
      <c r="G20" s="2">
        <v>9.2637015623031338E-2</v>
      </c>
      <c r="H20" s="48">
        <v>2.2564213838900098E-2</v>
      </c>
      <c r="I20" s="49">
        <v>1.6029963981327293E-7</v>
      </c>
      <c r="J20" s="3">
        <f t="shared" si="1"/>
        <v>-0.68961134492617759</v>
      </c>
      <c r="K20" s="4">
        <v>9.8157155147507086E-2</v>
      </c>
      <c r="L20" s="24">
        <f t="shared" si="3"/>
        <v>0.6784909061263722</v>
      </c>
      <c r="M20" s="153">
        <v>1080</v>
      </c>
      <c r="N20" s="12"/>
      <c r="O20" s="12"/>
      <c r="P20" s="12"/>
    </row>
    <row r="21" spans="1:16">
      <c r="A21" s="156" t="s">
        <v>10</v>
      </c>
      <c r="B21" s="14">
        <v>1.7545985527215693E-6</v>
      </c>
      <c r="C21" s="62">
        <v>10.263576879702851</v>
      </c>
      <c r="D21" s="1">
        <v>2.256556111272464E-2</v>
      </c>
      <c r="E21" s="1">
        <v>2.0402437650079956E-7</v>
      </c>
      <c r="F21" s="2">
        <f t="shared" si="0"/>
        <v>-9.2568201909282166E-2</v>
      </c>
      <c r="G21" s="2">
        <v>8.8211194401367557E-2</v>
      </c>
      <c r="H21" s="48">
        <v>2.256400518709337E-2</v>
      </c>
      <c r="I21" s="49">
        <v>2.0402391296134068E-7</v>
      </c>
      <c r="J21" s="3">
        <f t="shared" si="1"/>
        <v>-0.78207519913053858</v>
      </c>
      <c r="K21" s="4">
        <v>8.8210993987227718E-2</v>
      </c>
      <c r="L21" s="24">
        <f t="shared" si="3"/>
        <v>0.68950699722125641</v>
      </c>
      <c r="M21" s="153">
        <v>540</v>
      </c>
      <c r="N21" s="12"/>
      <c r="O21" s="12"/>
      <c r="P21" s="12"/>
    </row>
    <row r="22" spans="1:16">
      <c r="A22" s="156" t="s">
        <v>78</v>
      </c>
      <c r="B22" s="14">
        <v>1.8107004641426487E-6</v>
      </c>
      <c r="C22" s="62">
        <v>10.2046597118515</v>
      </c>
      <c r="D22" s="1">
        <v>2.25661789183823E-2</v>
      </c>
      <c r="E22" s="1">
        <v>2.0854096381229598E-7</v>
      </c>
      <c r="F22" s="2">
        <f t="shared" si="0"/>
        <v>0.18121180101582368</v>
      </c>
      <c r="G22" s="2">
        <v>9.0163968712937151E-2</v>
      </c>
      <c r="H22" s="48">
        <v>2.2564544339071339E-2</v>
      </c>
      <c r="I22" s="49">
        <v>2.0854445304686633E-7</v>
      </c>
      <c r="J22" s="3">
        <f t="shared" si="1"/>
        <v>-0.54315050124986719</v>
      </c>
      <c r="K22" s="4">
        <v>9.0165477304973235E-2</v>
      </c>
      <c r="L22" s="24">
        <f t="shared" si="3"/>
        <v>0.72436230226569087</v>
      </c>
      <c r="M22" s="153">
        <v>540</v>
      </c>
      <c r="N22" s="12"/>
      <c r="O22" s="12"/>
      <c r="P22" s="12"/>
    </row>
    <row r="23" spans="1:16">
      <c r="A23" s="156" t="s">
        <v>79</v>
      </c>
      <c r="B23" s="14">
        <v>4.6981424747571997E-6</v>
      </c>
      <c r="C23" s="62">
        <v>7.7505475409281175</v>
      </c>
      <c r="D23" s="1">
        <v>2.2566474225213223E-2</v>
      </c>
      <c r="E23" s="1">
        <v>2.3916268815502602E-7</v>
      </c>
      <c r="F23" s="2">
        <f t="shared" si="0"/>
        <v>0.31207674864308643</v>
      </c>
      <c r="G23" s="2">
        <v>0.10340345962686515</v>
      </c>
      <c r="H23" s="48">
        <v>2.2564729663041922E-2</v>
      </c>
      <c r="I23" s="49">
        <v>2.3914733451521296E-7</v>
      </c>
      <c r="J23" s="3">
        <f t="shared" si="1"/>
        <v>-0.46102435594996827</v>
      </c>
      <c r="K23" s="4">
        <v>0.10339682138623274</v>
      </c>
      <c r="L23" s="24">
        <f t="shared" si="3"/>
        <v>0.7731011045930547</v>
      </c>
      <c r="M23" s="153">
        <v>540</v>
      </c>
      <c r="N23" s="12"/>
      <c r="O23" s="12"/>
      <c r="P23" s="12"/>
    </row>
    <row r="24" spans="1:16">
      <c r="A24" s="156" t="s">
        <v>80</v>
      </c>
      <c r="B24" s="14">
        <v>1.8107004641426487E-6</v>
      </c>
      <c r="C24" s="62">
        <v>10.2046597118515</v>
      </c>
      <c r="D24" s="1">
        <v>2.25661789183823E-2</v>
      </c>
      <c r="E24" s="1">
        <v>2.0854096381229598E-7</v>
      </c>
      <c r="F24" s="20">
        <f t="shared" si="0"/>
        <v>0.18121180101582368</v>
      </c>
      <c r="G24" s="20">
        <v>9.0163968712937151E-2</v>
      </c>
      <c r="H24" s="48">
        <v>2.2564687123798562E-2</v>
      </c>
      <c r="I24" s="49">
        <v>1.5831105150364568E-7</v>
      </c>
      <c r="J24" s="3">
        <f t="shared" si="1"/>
        <v>-0.47987558210338399</v>
      </c>
      <c r="K24" s="4">
        <v>9.6798332186036798E-2</v>
      </c>
      <c r="L24" s="24">
        <f t="shared" si="3"/>
        <v>0.66108738311920767</v>
      </c>
      <c r="M24" s="153">
        <v>1080</v>
      </c>
      <c r="N24" s="12"/>
      <c r="O24" s="12"/>
      <c r="P24" s="12"/>
    </row>
    <row r="25" spans="1:16">
      <c r="A25" s="156" t="s">
        <v>81</v>
      </c>
      <c r="B25" s="14">
        <v>2.0098013844384443E-6</v>
      </c>
      <c r="C25" s="62">
        <v>11.666760143037511</v>
      </c>
      <c r="D25" s="1">
        <v>2.2566353865280716E-2</v>
      </c>
      <c r="E25" s="1">
        <v>2.0058149594237162E-7</v>
      </c>
      <c r="F25" s="2">
        <f t="shared" si="0"/>
        <v>0.25873935643128121</v>
      </c>
      <c r="G25" s="2">
        <v>8.6638242190452491E-2</v>
      </c>
      <c r="H25" s="48">
        <v>2.2564683330340236E-2</v>
      </c>
      <c r="I25" s="49">
        <v>2.0056692888635185E-7</v>
      </c>
      <c r="J25" s="3">
        <f t="shared" si="1"/>
        <v>-0.48155664963411837</v>
      </c>
      <c r="K25" s="4">
        <v>8.6631950163755481E-2</v>
      </c>
      <c r="L25" s="24">
        <f t="shared" si="3"/>
        <v>0.74029600606539958</v>
      </c>
      <c r="M25" s="153">
        <v>540</v>
      </c>
      <c r="N25" s="12"/>
      <c r="O25" s="12"/>
      <c r="P25" s="12"/>
    </row>
    <row r="26" spans="1:16">
      <c r="A26" s="156" t="s">
        <v>82</v>
      </c>
      <c r="B26" s="14">
        <v>2.1906470164295449E-6</v>
      </c>
      <c r="C26" s="62">
        <v>8.7569421565239853</v>
      </c>
      <c r="D26" s="1">
        <v>2.2566896573281495E-2</v>
      </c>
      <c r="E26" s="1">
        <v>2.4938916709439169E-7</v>
      </c>
      <c r="F26" s="2">
        <f t="shared" si="0"/>
        <v>0.49923990251388162</v>
      </c>
      <c r="G26" s="2">
        <v>0.10824367992235913</v>
      </c>
      <c r="H26" s="48">
        <v>2.2565185606990414E-2</v>
      </c>
      <c r="I26" s="49">
        <v>2.4938723423485355E-7</v>
      </c>
      <c r="J26" s="3">
        <f t="shared" si="1"/>
        <v>-0.25897321898837866</v>
      </c>
      <c r="K26" s="4">
        <v>0.10824284099326109</v>
      </c>
      <c r="L26" s="24">
        <f t="shared" si="3"/>
        <v>0.75821312150226028</v>
      </c>
      <c r="M26" s="153">
        <v>540</v>
      </c>
      <c r="N26" s="12"/>
      <c r="O26" s="12"/>
      <c r="P26" s="12"/>
    </row>
    <row r="27" spans="1:16">
      <c r="A27" s="156" t="s">
        <v>83</v>
      </c>
      <c r="B27" s="14">
        <v>2.0098013844384443E-6</v>
      </c>
      <c r="C27" s="62">
        <v>11.666760143037511</v>
      </c>
      <c r="D27" s="1">
        <v>2.2566353865280716E-2</v>
      </c>
      <c r="E27" s="1">
        <v>2.0058149594237162E-7</v>
      </c>
      <c r="F27" s="2">
        <f t="shared" si="0"/>
        <v>0.25873935643128121</v>
      </c>
      <c r="G27" s="2">
        <v>8.6638242190452491E-2</v>
      </c>
      <c r="H27" s="48">
        <v>2.2564968977652099E-2</v>
      </c>
      <c r="I27" s="49">
        <v>1.6078804690239317E-7</v>
      </c>
      <c r="J27" s="3">
        <f t="shared" si="1"/>
        <v>-0.35497230889913745</v>
      </c>
      <c r="K27" s="4">
        <v>9.8647030946449138E-2</v>
      </c>
      <c r="L27" s="24">
        <f t="shared" si="3"/>
        <v>0.61371166533041865</v>
      </c>
      <c r="M27" s="153">
        <v>1080</v>
      </c>
      <c r="N27" s="12"/>
      <c r="O27" s="12"/>
      <c r="P27" s="12"/>
    </row>
    <row r="28" spans="1:16">
      <c r="A28" s="156" t="s">
        <v>84</v>
      </c>
      <c r="B28" s="14">
        <v>1.7910334250168781E-6</v>
      </c>
      <c r="C28" s="62">
        <v>10.290405448213136</v>
      </c>
      <c r="D28" s="1">
        <v>2.2566780699254486E-2</v>
      </c>
      <c r="E28" s="1">
        <v>2.1090886944936546E-7</v>
      </c>
      <c r="F28" s="2">
        <f t="shared" si="0"/>
        <v>0.44789043515347515</v>
      </c>
      <c r="G28" s="2">
        <v>9.1364983110855502E-2</v>
      </c>
      <c r="H28" s="48">
        <v>2.2565218378745224E-2</v>
      </c>
      <c r="I28" s="49">
        <v>2.1091492105525454E-7</v>
      </c>
      <c r="J28" s="3">
        <f t="shared" si="1"/>
        <v>-0.24445044630616586</v>
      </c>
      <c r="K28" s="4">
        <v>9.1367604645322592E-2</v>
      </c>
      <c r="L28" s="24">
        <f t="shared" si="3"/>
        <v>0.69234088145964101</v>
      </c>
      <c r="M28" s="153">
        <v>540</v>
      </c>
      <c r="N28" s="12"/>
      <c r="O28" s="12"/>
      <c r="P28" s="12"/>
    </row>
    <row r="29" spans="1:16">
      <c r="A29" s="156" t="s">
        <v>85</v>
      </c>
      <c r="B29" s="14">
        <v>2.2112886013264566E-6</v>
      </c>
      <c r="C29" s="62">
        <v>6.7999375136660438</v>
      </c>
      <c r="D29" s="1">
        <v>2.2567890076609941E-2</v>
      </c>
      <c r="E29" s="1">
        <v>3.498077240374166E-7</v>
      </c>
      <c r="F29" s="2">
        <f t="shared" si="0"/>
        <v>0.93950997902769728</v>
      </c>
      <c r="G29" s="2">
        <v>0.12300674803827773</v>
      </c>
      <c r="H29" s="48">
        <v>2.2566153613820736E-2</v>
      </c>
      <c r="I29" s="49">
        <v>3.4979965724529661E-7</v>
      </c>
      <c r="J29" s="3">
        <f t="shared" si="1"/>
        <v>0.16999810807938331</v>
      </c>
      <c r="K29" s="4">
        <v>0.12300391142319837</v>
      </c>
      <c r="L29" s="24">
        <f t="shared" si="3"/>
        <v>0.76951187094831397</v>
      </c>
      <c r="M29" s="153">
        <v>360</v>
      </c>
      <c r="N29" s="12"/>
      <c r="O29" s="12"/>
      <c r="P29" s="12"/>
    </row>
    <row r="30" spans="1:16">
      <c r="A30" s="156" t="s">
        <v>86</v>
      </c>
      <c r="B30" s="14">
        <v>1.7910334250168781E-6</v>
      </c>
      <c r="C30" s="62">
        <v>10.290405448213136</v>
      </c>
      <c r="D30" s="1">
        <v>2.2566780699254486E-2</v>
      </c>
      <c r="E30" s="1">
        <v>2.1090886944936546E-7</v>
      </c>
      <c r="F30" s="2">
        <f t="shared" si="0"/>
        <v>0.44789043515347515</v>
      </c>
      <c r="G30" s="2">
        <v>9.1364983110855502E-2</v>
      </c>
      <c r="H30" s="48">
        <v>2.2565579878167989E-2</v>
      </c>
      <c r="I30" s="49">
        <v>1.8367175379027511E-7</v>
      </c>
      <c r="J30" s="3">
        <f t="shared" si="1"/>
        <v>-8.4252313131694123E-2</v>
      </c>
      <c r="K30" s="4">
        <v>0.10206017337295324</v>
      </c>
      <c r="L30" s="24">
        <f t="shared" si="3"/>
        <v>0.53214274828516928</v>
      </c>
      <c r="M30" s="153">
        <f>540+360</f>
        <v>900</v>
      </c>
      <c r="N30" s="12"/>
      <c r="O30" s="12"/>
      <c r="P30" s="12"/>
    </row>
    <row r="31" spans="1:16" s="12" customFormat="1">
      <c r="A31" s="156" t="s">
        <v>7</v>
      </c>
      <c r="B31" s="14">
        <v>3.049027709116885E-6</v>
      </c>
      <c r="C31" s="62">
        <v>11.650364530602788</v>
      </c>
      <c r="D31" s="1">
        <v>2.2566111626594346E-2</v>
      </c>
      <c r="E31" s="1">
        <v>1.9374702348601064E-7</v>
      </c>
      <c r="F31" s="2">
        <f t="shared" si="0"/>
        <v>0.1513915077344663</v>
      </c>
      <c r="G31" s="2">
        <v>8.4093030344783715E-2</v>
      </c>
      <c r="H31" s="48">
        <v>2.2564372258464312E-2</v>
      </c>
      <c r="I31" s="49">
        <v>1.9371812038364303E-7</v>
      </c>
      <c r="J31" s="3">
        <f t="shared" si="1"/>
        <v>-0.61940786230119116</v>
      </c>
      <c r="K31" s="4">
        <v>8.4080485380630038E-2</v>
      </c>
      <c r="L31" s="24">
        <f t="shared" si="3"/>
        <v>0.77079937003565746</v>
      </c>
      <c r="M31" s="153">
        <v>540</v>
      </c>
    </row>
    <row r="32" spans="1:16">
      <c r="A32" s="156" t="s">
        <v>87</v>
      </c>
      <c r="B32" s="14">
        <v>2.0318129684315665E-6</v>
      </c>
      <c r="C32" s="62">
        <v>13.059958008953249</v>
      </c>
      <c r="D32" s="1">
        <v>2.2567210124932912E-2</v>
      </c>
      <c r="E32" s="1">
        <v>1.9111237102873384E-7</v>
      </c>
      <c r="F32" s="2">
        <f t="shared" si="0"/>
        <v>0.63819002538600955</v>
      </c>
      <c r="G32" s="2">
        <v>8.2949498407872205E-2</v>
      </c>
      <c r="H32" s="48">
        <v>2.256557692139629E-2</v>
      </c>
      <c r="I32" s="49">
        <v>1.9109343781141791E-7</v>
      </c>
      <c r="J32" s="3">
        <f t="shared" si="1"/>
        <v>-8.556260376213487E-2</v>
      </c>
      <c r="K32" s="4">
        <v>8.2941280724891264E-2</v>
      </c>
      <c r="L32" s="24">
        <f t="shared" si="3"/>
        <v>0.72375262914814442</v>
      </c>
      <c r="M32" s="153">
        <v>540</v>
      </c>
      <c r="N32" s="12"/>
      <c r="O32" s="12"/>
      <c r="P32" s="12"/>
    </row>
    <row r="33" spans="1:16">
      <c r="A33" s="156" t="s">
        <v>88</v>
      </c>
      <c r="B33" s="14">
        <v>2.0337091727009527E-6</v>
      </c>
      <c r="C33" s="62">
        <v>11.242609218198389</v>
      </c>
      <c r="D33" s="1">
        <v>2.2567591416894909E-2</v>
      </c>
      <c r="E33" s="1">
        <v>1.968551467960432E-7</v>
      </c>
      <c r="F33" s="2">
        <f t="shared" si="0"/>
        <v>0.80715920392160356</v>
      </c>
      <c r="G33" s="2">
        <v>8.494578579885588E-2</v>
      </c>
      <c r="H33" s="48">
        <v>2.2565795793965702E-2</v>
      </c>
      <c r="I33" s="49">
        <v>1.9685121729356472E-7</v>
      </c>
      <c r="J33" s="3">
        <f t="shared" si="1"/>
        <v>1.1430571924542221E-2</v>
      </c>
      <c r="K33" s="4">
        <v>8.4944090162844516E-2</v>
      </c>
      <c r="L33" s="24">
        <f t="shared" si="3"/>
        <v>0.79572863199706134</v>
      </c>
      <c r="M33" s="153">
        <v>540</v>
      </c>
      <c r="N33" s="12"/>
      <c r="O33" s="12"/>
      <c r="P33" s="12"/>
    </row>
    <row r="34" spans="1:16">
      <c r="A34" s="156" t="s">
        <v>89</v>
      </c>
      <c r="B34" s="14">
        <v>2.0318129684315665E-6</v>
      </c>
      <c r="C34" s="62">
        <v>13.059958008953249</v>
      </c>
      <c r="D34" s="1">
        <v>2.2567210124932912E-2</v>
      </c>
      <c r="E34" s="1">
        <v>1.9111237102873384E-7</v>
      </c>
      <c r="F34" s="2">
        <f t="shared" si="0"/>
        <v>0.63819002538600955</v>
      </c>
      <c r="G34" s="2">
        <v>8.2949498407872205E-2</v>
      </c>
      <c r="H34" s="48">
        <v>2.2565776418940621E-2</v>
      </c>
      <c r="I34" s="49">
        <v>1.3795142603996923E-7</v>
      </c>
      <c r="J34" s="3">
        <f t="shared" si="1"/>
        <v>2.8445475708238632E-3</v>
      </c>
      <c r="K34" s="4">
        <v>8.4554444125569159E-2</v>
      </c>
      <c r="L34" s="24">
        <f t="shared" si="3"/>
        <v>0.63534547781518569</v>
      </c>
      <c r="M34" s="153">
        <v>1080</v>
      </c>
      <c r="N34" s="12"/>
      <c r="O34" s="12"/>
      <c r="P34" s="12"/>
    </row>
    <row r="35" spans="1:16">
      <c r="A35" s="156" t="s">
        <v>8</v>
      </c>
      <c r="B35" s="14">
        <v>2.6171382135073959E-6</v>
      </c>
      <c r="C35" s="62">
        <v>11.698179913184418</v>
      </c>
      <c r="D35" s="1">
        <v>2.2565475142905835E-2</v>
      </c>
      <c r="E35" s="1">
        <v>2.0091743715829994E-7</v>
      </c>
      <c r="F35" s="2">
        <f t="shared" si="0"/>
        <v>-0.1306656472011003</v>
      </c>
      <c r="G35" s="2">
        <v>8.7541294636124659E-2</v>
      </c>
      <c r="H35" s="48">
        <v>2.2563747772104095E-2</v>
      </c>
      <c r="I35" s="49">
        <v>2.0092188109322457E-7</v>
      </c>
      <c r="J35" s="3">
        <f t="shared" si="1"/>
        <v>-0.89614841235374776</v>
      </c>
      <c r="K35" s="4">
        <v>8.7543230893239857E-2</v>
      </c>
      <c r="L35" s="24">
        <f t="shared" si="3"/>
        <v>0.76548276515264746</v>
      </c>
      <c r="M35" s="153">
        <v>540</v>
      </c>
      <c r="N35" s="12"/>
      <c r="O35" s="12"/>
      <c r="P35" s="12"/>
    </row>
    <row r="36" spans="1:16">
      <c r="A36" s="156" t="s">
        <v>11</v>
      </c>
      <c r="B36" s="14">
        <v>4.0382471847700344E-5</v>
      </c>
      <c r="C36" s="62">
        <v>7.4524894610542507</v>
      </c>
      <c r="D36" s="1">
        <v>2.2566772418193961E-2</v>
      </c>
      <c r="E36" s="1">
        <v>2.6970291154566599E-7</v>
      </c>
      <c r="F36" s="2">
        <f t="shared" si="0"/>
        <v>0.4442206908783497</v>
      </c>
      <c r="G36" s="2">
        <v>0.11546782539499635</v>
      </c>
      <c r="H36" s="48">
        <v>2.2565142923688299E-2</v>
      </c>
      <c r="I36" s="49">
        <v>2.6970241489901579E-7</v>
      </c>
      <c r="J36" s="3">
        <f t="shared" si="1"/>
        <v>-0.27788828464547777</v>
      </c>
      <c r="K36" s="4">
        <v>0.11546761276581742</v>
      </c>
      <c r="L36" s="24">
        <f t="shared" si="3"/>
        <v>0.72210897552382747</v>
      </c>
      <c r="M36" s="153">
        <v>540</v>
      </c>
      <c r="N36" s="12"/>
      <c r="O36" s="12"/>
      <c r="P36" s="12"/>
    </row>
    <row r="37" spans="1:16">
      <c r="A37" s="156" t="s">
        <v>90</v>
      </c>
      <c r="B37" s="14">
        <v>1.2527616526642887E-6</v>
      </c>
      <c r="C37" s="62">
        <v>10.9345031109881</v>
      </c>
      <c r="D37" s="1">
        <v>2.2565452007927204E-2</v>
      </c>
      <c r="E37" s="1">
        <v>2.1759741412401039E-7</v>
      </c>
      <c r="F37" s="2">
        <f t="shared" si="0"/>
        <v>-0.14091789147685496</v>
      </c>
      <c r="G37" s="2">
        <v>9.4444939693222346E-2</v>
      </c>
      <c r="H37" s="48">
        <v>2.2563966464669127E-2</v>
      </c>
      <c r="I37" s="49">
        <v>2.1758746750151124E-7</v>
      </c>
      <c r="J37" s="3">
        <f t="shared" si="1"/>
        <v>-0.79923500544087922</v>
      </c>
      <c r="K37" s="4">
        <v>9.4440622508820557E-2</v>
      </c>
      <c r="L37" s="24">
        <f t="shared" si="3"/>
        <v>0.65831711396402426</v>
      </c>
      <c r="M37" s="153">
        <v>540</v>
      </c>
      <c r="N37" s="12"/>
      <c r="O37" s="12"/>
      <c r="P37" s="12"/>
    </row>
    <row r="38" spans="1:16">
      <c r="A38" s="156" t="s">
        <v>91</v>
      </c>
      <c r="B38" s="14">
        <v>9.3570062391070127E-7</v>
      </c>
      <c r="C38" s="62">
        <v>9.986592037236246</v>
      </c>
      <c r="D38" s="1">
        <v>2.2565828178449716E-2</v>
      </c>
      <c r="E38" s="1">
        <v>2.2856570629146645E-7</v>
      </c>
      <c r="F38" s="2">
        <f t="shared" si="0"/>
        <v>2.578172591416461E-2</v>
      </c>
      <c r="G38" s="2">
        <v>9.9013862952098006E-2</v>
      </c>
      <c r="H38" s="48">
        <v>2.2564335298222063E-2</v>
      </c>
      <c r="I38" s="49">
        <v>2.2856771309560257E-7</v>
      </c>
      <c r="J38" s="3">
        <f t="shared" si="1"/>
        <v>-0.63578675929765183</v>
      </c>
      <c r="K38" s="4">
        <v>9.9014732292612317E-2</v>
      </c>
      <c r="L38" s="24">
        <f t="shared" si="3"/>
        <v>0.66156848521181644</v>
      </c>
      <c r="M38" s="153">
        <v>540</v>
      </c>
      <c r="N38" s="12"/>
      <c r="O38" s="12"/>
      <c r="P38" s="12"/>
    </row>
    <row r="39" spans="1:16">
      <c r="A39" s="156" t="s">
        <v>92</v>
      </c>
      <c r="B39" s="14">
        <v>1.2527616526642887E-6</v>
      </c>
      <c r="C39" s="62">
        <v>10.9345031109881</v>
      </c>
      <c r="D39" s="1">
        <v>2.2565452007927204E-2</v>
      </c>
      <c r="E39" s="1">
        <v>2.1759741412401039E-7</v>
      </c>
      <c r="F39" s="20">
        <f t="shared" si="0"/>
        <v>-0.14091789147685496</v>
      </c>
      <c r="G39" s="20">
        <v>9.4444939693222346E-2</v>
      </c>
      <c r="H39" s="48">
        <v>2.2564156768055812E-2</v>
      </c>
      <c r="I39" s="49">
        <v>1.5817977208717276E-7</v>
      </c>
      <c r="J39" s="3">
        <f t="shared" si="1"/>
        <v>-0.71490223652381779</v>
      </c>
      <c r="K39" s="4">
        <v>9.7046796529957041E-2</v>
      </c>
      <c r="L39" s="24">
        <f t="shared" si="3"/>
        <v>0.57398434504696283</v>
      </c>
      <c r="M39" s="153">
        <v>1080</v>
      </c>
      <c r="N39" s="12"/>
      <c r="O39" s="12"/>
      <c r="P39" s="12"/>
    </row>
    <row r="40" spans="1:16">
      <c r="A40" s="156" t="s">
        <v>93</v>
      </c>
      <c r="B40" s="14">
        <v>2.0334426049274056E-6</v>
      </c>
      <c r="C40" s="62">
        <v>10.176697079231307</v>
      </c>
      <c r="D40" s="1">
        <v>2.2565751488001107E-2</v>
      </c>
      <c r="E40" s="1">
        <v>2.14237513155993E-7</v>
      </c>
      <c r="F40" s="2">
        <f t="shared" si="0"/>
        <v>-8.2035751014508662E-3</v>
      </c>
      <c r="G40" s="2">
        <v>9.2806939899264321E-2</v>
      </c>
      <c r="H40" s="48">
        <v>2.25641797165392E-2</v>
      </c>
      <c r="I40" s="49">
        <v>2.1423201278754723E-7</v>
      </c>
      <c r="J40" s="3">
        <f t="shared" si="1"/>
        <v>-0.70473263744097459</v>
      </c>
      <c r="K40" s="4">
        <v>9.280455715893221E-2</v>
      </c>
      <c r="L40" s="24">
        <f t="shared" si="3"/>
        <v>0.69652906233952372</v>
      </c>
      <c r="M40" s="153">
        <v>540</v>
      </c>
      <c r="N40" s="12"/>
      <c r="O40" s="12"/>
      <c r="P40" s="12"/>
    </row>
    <row r="41" spans="1:16">
      <c r="A41" s="156" t="s">
        <v>94</v>
      </c>
      <c r="B41" s="14">
        <v>2.2309858771212666E-6</v>
      </c>
      <c r="C41" s="62">
        <v>9.5263474991577972</v>
      </c>
      <c r="D41" s="1">
        <v>2.2565943773974369E-2</v>
      </c>
      <c r="E41" s="1">
        <v>2.0617366135065014E-7</v>
      </c>
      <c r="F41" s="2">
        <f t="shared" si="0"/>
        <v>7.7007775214354979E-2</v>
      </c>
      <c r="G41" s="2">
        <v>8.8792923481654698E-2</v>
      </c>
      <c r="H41" s="48">
        <v>2.2564398849507342E-2</v>
      </c>
      <c r="I41" s="49">
        <v>2.0616738037997318E-7</v>
      </c>
      <c r="J41" s="3">
        <f t="shared" si="1"/>
        <v>-0.6076240662988841</v>
      </c>
      <c r="K41" s="4">
        <v>8.8790218452578895E-2</v>
      </c>
      <c r="L41" s="24">
        <f t="shared" si="3"/>
        <v>0.68463184151323908</v>
      </c>
      <c r="M41" s="153">
        <v>540</v>
      </c>
      <c r="N41" s="12"/>
      <c r="O41" s="12"/>
      <c r="P41" s="12"/>
    </row>
    <row r="42" spans="1:16">
      <c r="A42" s="156" t="s">
        <v>95</v>
      </c>
      <c r="B42" s="14">
        <v>2.0334426049274056E-6</v>
      </c>
      <c r="C42" s="62">
        <v>10.176697079231307</v>
      </c>
      <c r="D42" s="1">
        <v>2.2565751488001107E-2</v>
      </c>
      <c r="E42" s="1">
        <v>2.14237513155993E-7</v>
      </c>
      <c r="F42" s="2">
        <f t="shared" si="0"/>
        <v>-8.2035751014508662E-3</v>
      </c>
      <c r="G42" s="2">
        <v>9.2806939899264321E-2</v>
      </c>
      <c r="H42" s="48">
        <v>2.2564284553140065E-2</v>
      </c>
      <c r="I42" s="49">
        <v>1.4868983588591263E-7</v>
      </c>
      <c r="J42" s="3">
        <f t="shared" si="1"/>
        <v>-0.65827439521659592</v>
      </c>
      <c r="K42" s="4">
        <v>9.0827015997577601E-2</v>
      </c>
      <c r="L42" s="24">
        <f t="shared" si="3"/>
        <v>0.65007082011514505</v>
      </c>
      <c r="M42" s="153">
        <v>1080</v>
      </c>
      <c r="N42" s="12"/>
      <c r="O42" s="12"/>
      <c r="P42" s="12"/>
    </row>
    <row r="43" spans="1:16">
      <c r="A43" s="156" t="s">
        <v>12</v>
      </c>
      <c r="B43" s="14">
        <v>1.9796900282182191E-6</v>
      </c>
      <c r="C43" s="62">
        <v>10.806162339909541</v>
      </c>
      <c r="D43" s="1">
        <v>2.2565699774855681E-2</v>
      </c>
      <c r="E43" s="1">
        <v>2.0110714898395602E-7</v>
      </c>
      <c r="F43" s="2">
        <f t="shared" si="0"/>
        <v>-3.1120207427681734E-2</v>
      </c>
      <c r="G43" s="2">
        <v>8.7034453665382525E-2</v>
      </c>
      <c r="H43" s="48">
        <v>2.2564270772361176E-2</v>
      </c>
      <c r="I43" s="49">
        <v>2.0110787996002861E-7</v>
      </c>
      <c r="J43" s="3">
        <f t="shared" si="1"/>
        <v>-0.66438133457080717</v>
      </c>
      <c r="K43" s="4">
        <v>8.7034770014672816E-2</v>
      </c>
      <c r="L43" s="24">
        <f t="shared" si="3"/>
        <v>0.63326112714312544</v>
      </c>
      <c r="M43" s="153">
        <v>540</v>
      </c>
      <c r="N43" s="12"/>
      <c r="O43" s="12"/>
      <c r="P43" s="12"/>
    </row>
    <row r="44" spans="1:16">
      <c r="A44" s="156" t="s">
        <v>96</v>
      </c>
      <c r="B44" s="14">
        <v>1.8552169537378775E-6</v>
      </c>
      <c r="C44" s="62">
        <v>10.064934454889672</v>
      </c>
      <c r="D44" s="1">
        <v>2.2565754721555632E-2</v>
      </c>
      <c r="E44" s="1">
        <v>2.1004116124039147E-7</v>
      </c>
      <c r="F44" s="2">
        <f t="shared" si="0"/>
        <v>-6.7706284201385358E-3</v>
      </c>
      <c r="G44" s="2">
        <v>9.0812588300656666E-2</v>
      </c>
      <c r="H44" s="48">
        <v>2.2564265160357987E-2</v>
      </c>
      <c r="I44" s="49">
        <v>2.100428987615183E-7</v>
      </c>
      <c r="J44" s="3">
        <f t="shared" si="1"/>
        <v>-0.66686828856798996</v>
      </c>
      <c r="K44" s="4">
        <v>9.0813339528605569E-2</v>
      </c>
      <c r="L44" s="24">
        <f t="shared" si="3"/>
        <v>0.66009766014785143</v>
      </c>
      <c r="M44" s="153">
        <v>540</v>
      </c>
      <c r="N44" s="12"/>
      <c r="O44" s="12"/>
      <c r="P44" s="12"/>
    </row>
    <row r="45" spans="1:16">
      <c r="A45" s="156" t="s">
        <v>97</v>
      </c>
      <c r="B45" s="14">
        <v>4.4080418874935923E-6</v>
      </c>
      <c r="C45" s="62">
        <v>5.8707755937257344</v>
      </c>
      <c r="D45" s="1">
        <v>2.2565908953182032E-2</v>
      </c>
      <c r="E45" s="1">
        <v>3.4664281768993395E-7</v>
      </c>
      <c r="F45" s="2">
        <f t="shared" si="0"/>
        <v>6.1576973457988515E-2</v>
      </c>
      <c r="G45" s="2">
        <v>0.15030989156791705</v>
      </c>
      <c r="H45" s="48">
        <v>2.2564373925702982E-2</v>
      </c>
      <c r="I45" s="49">
        <v>3.4664724743473698E-7</v>
      </c>
      <c r="J45" s="3">
        <f t="shared" si="1"/>
        <v>-0.61866902703378024</v>
      </c>
      <c r="K45" s="4">
        <v>0.15031181237638716</v>
      </c>
      <c r="L45" s="24">
        <f t="shared" si="3"/>
        <v>0.68024600049176875</v>
      </c>
      <c r="M45" s="153">
        <v>540</v>
      </c>
      <c r="N45" s="12"/>
      <c r="O45" s="12"/>
      <c r="P45" s="12"/>
    </row>
    <row r="46" spans="1:16">
      <c r="A46" s="156" t="s">
        <v>98</v>
      </c>
      <c r="B46" s="14">
        <v>1.8552169537378775E-6</v>
      </c>
      <c r="C46" s="62">
        <v>10.064934454889672</v>
      </c>
      <c r="D46" s="1">
        <v>2.2565754721555632E-2</v>
      </c>
      <c r="E46" s="1">
        <v>2.1004116124039147E-7</v>
      </c>
      <c r="F46" s="2">
        <f t="shared" si="0"/>
        <v>-6.7706284201385358E-3</v>
      </c>
      <c r="G46" s="2">
        <v>9.0812588300656666E-2</v>
      </c>
      <c r="H46" s="48">
        <v>2.256435423895959E-2</v>
      </c>
      <c r="I46" s="49">
        <v>1.8910672382207414E-7</v>
      </c>
      <c r="J46" s="3">
        <f t="shared" si="1"/>
        <v>-0.62739318906879227</v>
      </c>
      <c r="K46" s="4">
        <v>0.11517736546998496</v>
      </c>
      <c r="L46" s="24">
        <f t="shared" si="3"/>
        <v>0.62062256064865373</v>
      </c>
      <c r="M46" s="153">
        <v>1080</v>
      </c>
      <c r="N46" s="12"/>
      <c r="O46" s="12"/>
      <c r="P46" s="12"/>
    </row>
    <row r="47" spans="1:16">
      <c r="A47" s="156" t="s">
        <v>46</v>
      </c>
      <c r="B47" s="14">
        <v>2.1097877461793867E-6</v>
      </c>
      <c r="C47" s="62">
        <v>11.954257349968762</v>
      </c>
      <c r="D47" s="1">
        <v>2.2566151617072493E-2</v>
      </c>
      <c r="E47" s="1">
        <v>1.952263806643312E-7</v>
      </c>
      <c r="F47" s="2">
        <f t="shared" si="0"/>
        <v>0.1691132509518134</v>
      </c>
      <c r="G47" s="2">
        <v>8.4653293278674061E-2</v>
      </c>
      <c r="H47" s="48">
        <v>2.2564514678589602E-2</v>
      </c>
      <c r="I47" s="49">
        <v>1.9521865997973927E-7</v>
      </c>
      <c r="J47" s="3">
        <f t="shared" si="1"/>
        <v>-0.55629451616190373</v>
      </c>
      <c r="K47" s="4">
        <v>8.464994546586771E-2</v>
      </c>
      <c r="L47" s="24">
        <f t="shared" si="3"/>
        <v>0.72540776711371713</v>
      </c>
      <c r="M47" s="153">
        <v>540</v>
      </c>
      <c r="N47" s="12"/>
      <c r="O47" s="12"/>
      <c r="P47" s="12"/>
    </row>
    <row r="48" spans="1:16">
      <c r="A48" s="156" t="s">
        <v>49</v>
      </c>
      <c r="B48" s="14">
        <v>2.3875799399711186E-6</v>
      </c>
      <c r="C48" s="62">
        <v>10.647964817658796</v>
      </c>
      <c r="D48" s="1">
        <v>2.2566619350987468E-2</v>
      </c>
      <c r="E48" s="1">
        <v>2.0361176556986752E-7</v>
      </c>
      <c r="F48" s="2">
        <f t="shared" si="0"/>
        <v>0.37638910060255881</v>
      </c>
      <c r="G48" s="2">
        <v>8.8118392935061615E-2</v>
      </c>
      <c r="H48" s="48">
        <v>2.2564832566076169E-2</v>
      </c>
      <c r="I48" s="49">
        <v>2.0292737064819865E-7</v>
      </c>
      <c r="J48" s="3">
        <f t="shared" si="1"/>
        <v>-0.41542297197549871</v>
      </c>
      <c r="K48" s="4">
        <v>8.7736897171877021E-2</v>
      </c>
      <c r="L48" s="24">
        <f t="shared" si="3"/>
        <v>0.79181207257805752</v>
      </c>
      <c r="M48" s="153">
        <v>540</v>
      </c>
      <c r="N48" s="12"/>
      <c r="O48" s="12"/>
      <c r="P48" s="12"/>
    </row>
    <row r="49" spans="1:16">
      <c r="A49" s="156" t="s">
        <v>47</v>
      </c>
      <c r="B49" s="14">
        <v>2.4448233411112545E-6</v>
      </c>
      <c r="C49" s="62">
        <v>9.900254937425137</v>
      </c>
      <c r="D49" s="1">
        <v>2.2565640557802559E-2</v>
      </c>
      <c r="E49" s="1">
        <v>2.1791538105648242E-7</v>
      </c>
      <c r="F49" s="2">
        <f t="shared" si="0"/>
        <v>-5.7362189475052006E-2</v>
      </c>
      <c r="G49" s="2">
        <v>9.476536519457926E-2</v>
      </c>
      <c r="H49" s="48">
        <v>2.2564174199009933E-2</v>
      </c>
      <c r="I49" s="49">
        <v>2.1792595782839951E-7</v>
      </c>
      <c r="J49" s="3">
        <f t="shared" si="1"/>
        <v>-0.70717772540751511</v>
      </c>
      <c r="K49" s="4">
        <v>9.4769964739815277E-2</v>
      </c>
      <c r="L49" s="24">
        <f t="shared" si="3"/>
        <v>0.64981553593246311</v>
      </c>
      <c r="M49" s="153">
        <v>540</v>
      </c>
      <c r="N49" s="12"/>
      <c r="O49" s="12"/>
      <c r="P49" s="12"/>
    </row>
    <row r="50" spans="1:16">
      <c r="A50" s="156" t="s">
        <v>50</v>
      </c>
      <c r="B50" s="14">
        <v>3.3597558095076452E-6</v>
      </c>
      <c r="C50" s="62">
        <v>10.932961495294418</v>
      </c>
      <c r="D50" s="1">
        <v>2.2566113729290412E-2</v>
      </c>
      <c r="E50" s="1">
        <v>1.986532244935704E-7</v>
      </c>
      <c r="F50" s="2">
        <f t="shared" si="0"/>
        <v>0.15232331554093648</v>
      </c>
      <c r="G50" s="2">
        <v>8.5888943786052482E-2</v>
      </c>
      <c r="H50" s="48">
        <v>2.256441659873951E-2</v>
      </c>
      <c r="I50" s="49">
        <v>1.9864553672699681E-7</v>
      </c>
      <c r="J50" s="3">
        <f t="shared" si="1"/>
        <v>-0.5997585105621539</v>
      </c>
      <c r="K50" s="4">
        <v>8.5885619932875204E-2</v>
      </c>
      <c r="L50" s="24">
        <f t="shared" si="3"/>
        <v>0.75208182610309038</v>
      </c>
      <c r="M50" s="153">
        <v>540</v>
      </c>
      <c r="N50" s="12"/>
      <c r="O50" s="12"/>
      <c r="P50" s="12"/>
    </row>
    <row r="51" spans="1:16">
      <c r="A51" s="156" t="s">
        <v>48</v>
      </c>
      <c r="B51" s="14">
        <v>3.503523997459495E-5</v>
      </c>
      <c r="C51" s="62">
        <v>6.7208199896750696</v>
      </c>
      <c r="D51" s="1">
        <v>2.2567805629392684E-2</v>
      </c>
      <c r="E51" s="1">
        <v>5.5425239009818691E-7</v>
      </c>
      <c r="F51" s="2">
        <f t="shared" si="0"/>
        <v>0.90208727319573967</v>
      </c>
      <c r="G51" s="2">
        <v>0.15317126733465089</v>
      </c>
      <c r="H51" s="48">
        <v>2.2566018038785645E-2</v>
      </c>
      <c r="I51" s="49">
        <v>5.542555261038552E-7</v>
      </c>
      <c r="J51" s="3">
        <f t="shared" si="1"/>
        <v>0.1099181573005481</v>
      </c>
      <c r="K51" s="4">
        <v>0.15317213399029386</v>
      </c>
      <c r="L51" s="24">
        <f t="shared" si="3"/>
        <v>0.79216911589519157</v>
      </c>
      <c r="M51" s="153">
        <v>220</v>
      </c>
      <c r="N51" s="12"/>
      <c r="O51" s="12"/>
      <c r="P51" s="12"/>
    </row>
    <row r="52" spans="1:16">
      <c r="A52" s="156" t="s">
        <v>106</v>
      </c>
      <c r="B52" s="14">
        <v>9.2666669844507234E-6</v>
      </c>
      <c r="C52" s="62">
        <v>11.257576618629511</v>
      </c>
      <c r="D52" s="1">
        <v>2.2565938163436852E-2</v>
      </c>
      <c r="E52" s="1">
        <v>2.4588470553989223E-7</v>
      </c>
      <c r="F52" s="2">
        <f t="shared" si="0"/>
        <v>7.4521470729838057E-2</v>
      </c>
      <c r="G52" s="2">
        <v>8.5182144489932388E-2</v>
      </c>
      <c r="H52" s="48">
        <v>2.2564148850976115E-2</v>
      </c>
      <c r="I52" s="49">
        <v>2.4586932885329884E-7</v>
      </c>
      <c r="J52" s="3">
        <f t="shared" si="1"/>
        <v>-0.7184106830315784</v>
      </c>
      <c r="K52" s="4">
        <v>8.5176817525262571E-2</v>
      </c>
      <c r="L52" s="24">
        <f t="shared" si="3"/>
        <v>0.79293215376141646</v>
      </c>
      <c r="M52" s="153">
        <v>360</v>
      </c>
      <c r="N52" s="12"/>
      <c r="O52" s="12"/>
      <c r="P52" s="12"/>
    </row>
    <row r="53" spans="1:16">
      <c r="A53" s="156" t="s">
        <v>13</v>
      </c>
      <c r="B53" s="14">
        <v>2.9368153590276835E-6</v>
      </c>
      <c r="C53" s="62">
        <v>9.1651125351700102</v>
      </c>
      <c r="D53" s="1">
        <v>2.2565687268006823E-2</v>
      </c>
      <c r="E53" s="1">
        <v>2.1657680030355777E-7</v>
      </c>
      <c r="F53" s="2">
        <f t="shared" si="0"/>
        <v>-3.6662605874537846E-2</v>
      </c>
      <c r="G53" s="2">
        <v>9.3820310893507286E-2</v>
      </c>
      <c r="H53" s="48">
        <v>2.2563822017360961E-2</v>
      </c>
      <c r="I53" s="49">
        <v>2.1656904387980609E-7</v>
      </c>
      <c r="J53" s="3">
        <f t="shared" si="1"/>
        <v>-0.86324669578696778</v>
      </c>
      <c r="K53" s="4">
        <v>9.381695083792059E-2</v>
      </c>
      <c r="L53" s="24">
        <f t="shared" si="3"/>
        <v>0.82658408991242993</v>
      </c>
      <c r="M53" s="153">
        <v>540</v>
      </c>
      <c r="N53" s="12"/>
      <c r="O53" s="12"/>
      <c r="P53" s="12"/>
    </row>
    <row r="54" spans="1:16">
      <c r="A54" s="156" t="s">
        <v>14</v>
      </c>
      <c r="B54" s="14">
        <v>1.8338803079843698E-6</v>
      </c>
      <c r="C54" s="62">
        <v>11.188683739680357</v>
      </c>
      <c r="D54" s="1">
        <v>2.2565719628217899E-2</v>
      </c>
      <c r="E54" s="1">
        <v>2.0588808293907925E-7</v>
      </c>
      <c r="F54" s="2">
        <f t="shared" si="0"/>
        <v>-2.2322208415026523E-2</v>
      </c>
      <c r="G54" s="2">
        <v>8.9707043776574985E-2</v>
      </c>
      <c r="H54" s="48">
        <v>2.2563794466649755E-2</v>
      </c>
      <c r="I54" s="49">
        <v>2.0641318869991127E-7</v>
      </c>
      <c r="J54" s="3">
        <f t="shared" si="1"/>
        <v>-0.87545576784808787</v>
      </c>
      <c r="K54" s="4">
        <v>9.002194067197998E-2</v>
      </c>
      <c r="L54" s="24">
        <f t="shared" si="3"/>
        <v>0.85313355943306135</v>
      </c>
      <c r="M54" s="153">
        <v>540</v>
      </c>
      <c r="N54" s="12"/>
      <c r="O54" s="12"/>
      <c r="P54" s="12"/>
    </row>
    <row r="55" spans="1:16">
      <c r="A55" s="156" t="s">
        <v>107</v>
      </c>
      <c r="B55" s="14">
        <v>2.3446892491681513E-6</v>
      </c>
      <c r="C55" s="62">
        <v>11.810266679096067</v>
      </c>
      <c r="D55" s="1">
        <v>2.2566116251358265E-2</v>
      </c>
      <c r="E55" s="1">
        <v>2.012110792816116E-7</v>
      </c>
      <c r="F55" s="20">
        <f t="shared" si="0"/>
        <v>0.15344096756519932</v>
      </c>
      <c r="G55" s="20">
        <v>8.7585222178895264E-2</v>
      </c>
      <c r="H55" s="48">
        <v>2.2564560456653227E-2</v>
      </c>
      <c r="I55" s="49">
        <v>2.0119401018521278E-7</v>
      </c>
      <c r="J55" s="3">
        <f t="shared" si="1"/>
        <v>-0.53600800981823404</v>
      </c>
      <c r="K55" s="4">
        <v>8.7577792167557275E-2</v>
      </c>
      <c r="L55" s="24">
        <f t="shared" si="3"/>
        <v>0.68944897738343336</v>
      </c>
      <c r="M55" s="153">
        <v>540</v>
      </c>
      <c r="N55" s="12"/>
      <c r="O55" s="12"/>
      <c r="P55" s="12"/>
    </row>
    <row r="56" spans="1:16">
      <c r="A56" s="156" t="s">
        <v>16</v>
      </c>
      <c r="B56" s="14">
        <v>2.4522997188933324E-6</v>
      </c>
      <c r="C56" s="62">
        <v>11.197909071075212</v>
      </c>
      <c r="D56" s="1">
        <v>2.2565558023102145E-2</v>
      </c>
      <c r="E56" s="1">
        <v>1.958054865127283E-7</v>
      </c>
      <c r="F56" s="2">
        <f t="shared" si="0"/>
        <v>-9.3937365245322368E-2</v>
      </c>
      <c r="G56" s="2">
        <v>8.4657706749864822E-2</v>
      </c>
      <c r="H56" s="48">
        <v>2.256415125534008E-2</v>
      </c>
      <c r="I56" s="49">
        <v>1.958174785852108E-7</v>
      </c>
      <c r="J56" s="3">
        <f t="shared" si="1"/>
        <v>-0.71734519137556241</v>
      </c>
      <c r="K56" s="4">
        <v>8.4662891596183384E-2</v>
      </c>
      <c r="L56" s="24">
        <f t="shared" si="3"/>
        <v>0.62340782613024004</v>
      </c>
      <c r="M56" s="153">
        <v>540</v>
      </c>
      <c r="N56" s="12"/>
      <c r="O56" s="12"/>
      <c r="P56" s="12"/>
    </row>
    <row r="57" spans="1:16">
      <c r="A57" s="156" t="s">
        <v>17</v>
      </c>
      <c r="B57" s="14">
        <v>1.5335834752174604E-6</v>
      </c>
      <c r="C57" s="62">
        <v>7.8157822140282747</v>
      </c>
      <c r="D57" s="1">
        <v>2.2565771059277786E-2</v>
      </c>
      <c r="E57" s="1">
        <v>2.5146866787828131E-7</v>
      </c>
      <c r="F57" s="2">
        <f t="shared" si="0"/>
        <v>4.6941796671973179E-4</v>
      </c>
      <c r="G57" s="2">
        <v>0.10904085206035273</v>
      </c>
      <c r="H57" s="48">
        <v>2.25640042884434E-2</v>
      </c>
      <c r="I57" s="49">
        <v>2.5146737571517879E-7</v>
      </c>
      <c r="J57" s="3">
        <f t="shared" si="1"/>
        <v>-0.7824734350292406</v>
      </c>
      <c r="K57" s="4">
        <v>0.10904029175768573</v>
      </c>
      <c r="L57" s="24">
        <f t="shared" si="3"/>
        <v>0.78294285299596034</v>
      </c>
      <c r="M57" s="153">
        <v>540</v>
      </c>
      <c r="N57" s="12"/>
      <c r="O57" s="12"/>
      <c r="P57" s="12"/>
    </row>
    <row r="58" spans="1:16">
      <c r="A58" s="156" t="s">
        <v>18</v>
      </c>
      <c r="B58" s="14">
        <v>2.0018092933153713E-6</v>
      </c>
      <c r="C58" s="62">
        <v>11.41043345232862</v>
      </c>
      <c r="D58" s="1">
        <v>2.2565955577529492E-2</v>
      </c>
      <c r="E58" s="1">
        <v>1.8896708909393366E-7</v>
      </c>
      <c r="F58" s="2">
        <f t="shared" si="0"/>
        <v>8.2238509695464757E-2</v>
      </c>
      <c r="G58" s="2">
        <v>8.2018370509259239E-2</v>
      </c>
      <c r="H58" s="48">
        <v>2.2564135562943823E-2</v>
      </c>
      <c r="I58" s="49">
        <v>1.8895179538055682E-7</v>
      </c>
      <c r="J58" s="3">
        <f t="shared" si="1"/>
        <v>-0.72429926219030882</v>
      </c>
      <c r="K58" s="4">
        <v>8.2011732499138387E-2</v>
      </c>
      <c r="L58" s="24">
        <f t="shared" si="3"/>
        <v>0.80653777188577358</v>
      </c>
      <c r="M58" s="153">
        <v>540</v>
      </c>
      <c r="N58" s="12"/>
      <c r="O58" s="12"/>
      <c r="P58" s="12"/>
    </row>
    <row r="59" spans="1:16">
      <c r="A59" s="156" t="s">
        <v>19</v>
      </c>
      <c r="B59" s="14">
        <v>2.4012613006877725E-6</v>
      </c>
      <c r="C59" s="62">
        <v>13.770817713159651</v>
      </c>
      <c r="D59" s="1">
        <v>2.2566191368602488E-2</v>
      </c>
      <c r="E59" s="1">
        <v>1.8450805676321045E-7</v>
      </c>
      <c r="F59" s="2">
        <f t="shared" si="0"/>
        <v>0.18672910451877911</v>
      </c>
      <c r="G59" s="2">
        <v>7.9773193492369068E-2</v>
      </c>
      <c r="H59" s="48">
        <v>2.2564629578391275E-2</v>
      </c>
      <c r="I59" s="49">
        <v>1.8449020329216022E-7</v>
      </c>
      <c r="J59" s="3">
        <f t="shared" si="1"/>
        <v>-0.50537677585338336</v>
      </c>
      <c r="K59" s="4">
        <v>7.9765474434320874E-2</v>
      </c>
      <c r="L59" s="24">
        <f t="shared" si="3"/>
        <v>0.69210588037216247</v>
      </c>
      <c r="M59" s="153">
        <v>540</v>
      </c>
      <c r="N59" s="12"/>
      <c r="O59" s="12"/>
      <c r="P59" s="12"/>
    </row>
    <row r="60" spans="1:16">
      <c r="A60" s="156" t="s">
        <v>20</v>
      </c>
      <c r="B60" s="14">
        <v>2.0661777303288048E-6</v>
      </c>
      <c r="C60" s="62">
        <v>12.201615531196904</v>
      </c>
      <c r="D60" s="1">
        <v>2.2566173258013869E-2</v>
      </c>
      <c r="E60" s="1">
        <v>1.9030312275761419E-7</v>
      </c>
      <c r="F60" s="2">
        <f t="shared" si="0"/>
        <v>0.17870341400660905</v>
      </c>
      <c r="G60" s="2">
        <v>8.2198649290217252E-2</v>
      </c>
      <c r="H60" s="48">
        <v>2.2564504764112429E-2</v>
      </c>
      <c r="I60" s="49">
        <v>1.9030070021286769E-7</v>
      </c>
      <c r="J60" s="3">
        <f t="shared" si="1"/>
        <v>-0.56068810750486975</v>
      </c>
      <c r="K60" s="4">
        <v>8.2197602907455841E-2</v>
      </c>
      <c r="L60" s="24">
        <f t="shared" si="3"/>
        <v>0.7393915215114788</v>
      </c>
      <c r="M60" s="153">
        <v>540</v>
      </c>
      <c r="N60" s="12"/>
      <c r="O60" s="12"/>
      <c r="P60" s="12"/>
    </row>
    <row r="61" spans="1:16">
      <c r="A61" s="156" t="s">
        <v>21</v>
      </c>
      <c r="B61" s="14">
        <v>1.8296255738893316E-6</v>
      </c>
      <c r="C61" s="62">
        <v>11.564607227917653</v>
      </c>
      <c r="D61" s="1">
        <v>2.2566053137947604E-2</v>
      </c>
      <c r="E61" s="1">
        <v>2.0214812286439893E-7</v>
      </c>
      <c r="F61" s="2">
        <f t="shared" si="0"/>
        <v>0.12547231829751482</v>
      </c>
      <c r="G61" s="2">
        <v>8.7569858392472624E-2</v>
      </c>
      <c r="H61" s="48">
        <v>2.2564452233029435E-2</v>
      </c>
      <c r="I61" s="49">
        <v>2.0210272323982663E-7</v>
      </c>
      <c r="J61" s="3">
        <f t="shared" si="1"/>
        <v>-0.58396720810538483</v>
      </c>
      <c r="K61" s="4">
        <v>8.755019143421218E-2</v>
      </c>
      <c r="L61" s="24">
        <f t="shared" si="3"/>
        <v>0.70943952640289965</v>
      </c>
      <c r="M61" s="153">
        <v>540</v>
      </c>
      <c r="N61" s="12"/>
      <c r="O61" s="12"/>
      <c r="P61" s="12"/>
    </row>
    <row r="62" spans="1:16">
      <c r="A62" s="156" t="s">
        <v>22</v>
      </c>
      <c r="B62" s="14">
        <v>1.7187820647849873E-6</v>
      </c>
      <c r="C62" s="62">
        <v>12.161420419907547</v>
      </c>
      <c r="D62" s="1">
        <v>2.2566027821148742E-2</v>
      </c>
      <c r="E62" s="1">
        <v>1.9836944930685696E-7</v>
      </c>
      <c r="F62" s="20">
        <f t="shared" si="0"/>
        <v>0.11425320241453818</v>
      </c>
      <c r="G62" s="20">
        <v>8.6348288340175508E-2</v>
      </c>
      <c r="H62" s="48">
        <v>2.2564569282037612E-2</v>
      </c>
      <c r="I62" s="49">
        <v>1.9832706492875854E-7</v>
      </c>
      <c r="J62" s="3">
        <f t="shared" si="1"/>
        <v>-0.53209704893197873</v>
      </c>
      <c r="K62" s="4">
        <v>8.6329838833386116E-2</v>
      </c>
      <c r="L62" s="24">
        <f t="shared" si="3"/>
        <v>0.64635025134651691</v>
      </c>
      <c r="M62" s="153">
        <v>540</v>
      </c>
      <c r="N62" s="12"/>
      <c r="O62" s="12"/>
      <c r="P62" s="12"/>
    </row>
    <row r="63" spans="1:16">
      <c r="A63" s="156" t="s">
        <v>23</v>
      </c>
      <c r="B63" s="14">
        <v>2.3227388484203817E-6</v>
      </c>
      <c r="C63" s="62">
        <v>7.8248103250649246</v>
      </c>
      <c r="D63" s="1">
        <v>2.2567762856870264E-2</v>
      </c>
      <c r="E63" s="1">
        <v>2.399447731632878E-7</v>
      </c>
      <c r="F63" s="20">
        <f t="shared" si="0"/>
        <v>0.88313266964235027</v>
      </c>
      <c r="G63" s="20">
        <v>0.10343840798854069</v>
      </c>
      <c r="H63" s="48">
        <v>2.2565969014285016E-2</v>
      </c>
      <c r="I63" s="49">
        <v>2.3990114950950748E-7</v>
      </c>
      <c r="J63" s="3">
        <f t="shared" si="1"/>
        <v>8.819299541551473E-2</v>
      </c>
      <c r="K63" s="4">
        <v>0.10341960215568724</v>
      </c>
      <c r="L63" s="24">
        <f t="shared" si="3"/>
        <v>0.79493967422683554</v>
      </c>
      <c r="M63" s="153">
        <v>540</v>
      </c>
      <c r="N63" s="12"/>
      <c r="O63" s="12"/>
      <c r="P63" s="12"/>
    </row>
    <row r="64" spans="1:16">
      <c r="A64" s="156" t="s">
        <v>24</v>
      </c>
      <c r="B64" s="14">
        <v>1.9732071952941614E-6</v>
      </c>
      <c r="C64" s="62">
        <v>9.1547683469307213</v>
      </c>
      <c r="D64" s="1">
        <v>2.2567085087553649E-2</v>
      </c>
      <c r="E64" s="1">
        <v>2.3034054660174963E-7</v>
      </c>
      <c r="F64" s="20">
        <f t="shared" si="0"/>
        <v>0.58277982698973219</v>
      </c>
      <c r="G64" s="20">
        <v>0.10026499546124253</v>
      </c>
      <c r="H64" s="48">
        <v>2.2565242182949152E-2</v>
      </c>
      <c r="I64" s="49">
        <v>2.3033984764708008E-7</v>
      </c>
      <c r="J64" s="3">
        <f t="shared" si="1"/>
        <v>-0.23390163546244125</v>
      </c>
      <c r="K64" s="4">
        <v>0.10026469121308297</v>
      </c>
      <c r="L64" s="24">
        <f t="shared" si="3"/>
        <v>0.81668146245217343</v>
      </c>
      <c r="M64" s="153">
        <v>540</v>
      </c>
      <c r="N64" s="12"/>
      <c r="O64" s="12"/>
      <c r="P64" s="12"/>
    </row>
    <row r="65" spans="1:16">
      <c r="A65" s="156" t="s">
        <v>25</v>
      </c>
      <c r="B65" s="14">
        <v>2.124322220533277E-6</v>
      </c>
      <c r="C65" s="62">
        <v>11.475217216663864</v>
      </c>
      <c r="D65" s="1">
        <v>2.2566383885513575E-2</v>
      </c>
      <c r="E65" s="1">
        <v>2.0329992866582288E-7</v>
      </c>
      <c r="F65" s="20">
        <f t="shared" si="0"/>
        <v>0.27204279471781945</v>
      </c>
      <c r="G65" s="20">
        <v>8.7983437242468571E-2</v>
      </c>
      <c r="H65" s="48">
        <v>2.2564734911667283E-2</v>
      </c>
      <c r="I65" s="49">
        <v>2.0330749778230532E-7</v>
      </c>
      <c r="J65" s="3">
        <f t="shared" si="1"/>
        <v>-0.45869843250057052</v>
      </c>
      <c r="K65" s="4">
        <v>8.7986712978411277E-2</v>
      </c>
      <c r="L65" s="24">
        <f t="shared" si="3"/>
        <v>0.73074122721838997</v>
      </c>
      <c r="M65" s="153">
        <v>540</v>
      </c>
      <c r="N65" s="12"/>
      <c r="O65" s="12"/>
      <c r="P65" s="12"/>
    </row>
    <row r="66" spans="1:16">
      <c r="A66" s="156" t="s">
        <v>26</v>
      </c>
      <c r="B66" s="14">
        <v>8.7930720405919421E-6</v>
      </c>
      <c r="C66" s="62">
        <v>10.138059876600115</v>
      </c>
      <c r="D66" s="1">
        <v>2.2566111965373541E-2</v>
      </c>
      <c r="E66" s="1">
        <v>2.2596485216930891E-7</v>
      </c>
      <c r="F66" s="20">
        <f t="shared" si="0"/>
        <v>0.15154163741870619</v>
      </c>
      <c r="G66" s="20">
        <v>9.8265857293539385E-2</v>
      </c>
      <c r="H66" s="48">
        <v>2.2564475504987289E-2</v>
      </c>
      <c r="I66" s="49">
        <v>2.2595728292023722E-7</v>
      </c>
      <c r="J66" s="3">
        <f t="shared" si="1"/>
        <v>-0.57365426161415378</v>
      </c>
      <c r="K66" s="4">
        <v>9.8262565636706115E-2</v>
      </c>
      <c r="L66" s="24">
        <f t="shared" si="3"/>
        <v>0.72519589903285997</v>
      </c>
      <c r="M66" s="153">
        <v>540</v>
      </c>
      <c r="N66" s="12"/>
      <c r="O66" s="12"/>
      <c r="P66" s="12"/>
    </row>
    <row r="67" spans="1:16">
      <c r="A67" s="156" t="s">
        <v>27</v>
      </c>
      <c r="B67" s="14">
        <v>1.9775052458894803E-6</v>
      </c>
      <c r="C67" s="62">
        <v>10.964624179728549</v>
      </c>
      <c r="D67" s="1">
        <v>2.2565742382044462E-2</v>
      </c>
      <c r="E67" s="1">
        <v>1.9825234942922629E-7</v>
      </c>
      <c r="F67" s="20">
        <f t="shared" si="0"/>
        <v>-1.2238871324177225E-2</v>
      </c>
      <c r="G67" s="20">
        <v>8.5798963426348129E-2</v>
      </c>
      <c r="H67" s="48">
        <v>2.2564147882733074E-2</v>
      </c>
      <c r="I67" s="49">
        <v>1.9825265986528476E-7</v>
      </c>
      <c r="J67" s="3">
        <f t="shared" si="1"/>
        <v>-0.7188397590351947</v>
      </c>
      <c r="K67" s="4">
        <v>8.5799097775788771E-2</v>
      </c>
      <c r="L67" s="24">
        <f t="shared" si="3"/>
        <v>0.70660088771101748</v>
      </c>
      <c r="M67" s="153">
        <v>540</v>
      </c>
      <c r="N67" s="12"/>
      <c r="O67" s="12"/>
      <c r="P67" s="12"/>
    </row>
    <row r="68" spans="1:16">
      <c r="A68" s="156" t="s">
        <v>28</v>
      </c>
      <c r="B68" s="14">
        <v>2.0652305916334081E-6</v>
      </c>
      <c r="C68" s="62">
        <v>10.419197695172771</v>
      </c>
      <c r="D68" s="1">
        <v>2.2565834104695003E-2</v>
      </c>
      <c r="E68" s="1">
        <v>2.2435931561904506E-7</v>
      </c>
      <c r="F68" s="20">
        <f t="shared" si="0"/>
        <v>2.8407936003560508E-2</v>
      </c>
      <c r="G68" s="20">
        <v>9.6719633101737271E-2</v>
      </c>
      <c r="H68" s="48">
        <v>2.2564167891674546E-2</v>
      </c>
      <c r="I68" s="49">
        <v>2.243353330407084E-7</v>
      </c>
      <c r="J68" s="3">
        <f t="shared" si="1"/>
        <v>-0.70997281522044986</v>
      </c>
      <c r="K68" s="4">
        <v>9.6709294390492251E-2</v>
      </c>
      <c r="L68" s="24">
        <f t="shared" si="3"/>
        <v>0.73838075122401037</v>
      </c>
      <c r="M68" s="153">
        <v>540</v>
      </c>
      <c r="N68" s="12"/>
      <c r="O68" s="12"/>
      <c r="P68" s="12"/>
    </row>
    <row r="69" spans="1:16">
      <c r="A69" s="156" t="s">
        <v>29</v>
      </c>
      <c r="B69" s="14">
        <v>2.2538222472204215E-6</v>
      </c>
      <c r="C69" s="62">
        <v>10.486264576263192</v>
      </c>
      <c r="D69" s="1">
        <v>2.2566049354179749E-2</v>
      </c>
      <c r="E69" s="1">
        <v>2.0008045872143289E-7</v>
      </c>
      <c r="F69" s="20">
        <f t="shared" si="0"/>
        <v>0.12379554508834545</v>
      </c>
      <c r="G69" s="20">
        <v>8.6674153531913004E-2</v>
      </c>
      <c r="H69" s="48">
        <v>2.256441632460154E-2</v>
      </c>
      <c r="I69" s="49">
        <v>2.000797163736837E-7</v>
      </c>
      <c r="J69" s="3">
        <f t="shared" si="1"/>
        <v>-0.59987999454835794</v>
      </c>
      <c r="K69" s="4">
        <v>8.6673831949465333E-2</v>
      </c>
      <c r="L69" s="24">
        <f t="shared" si="3"/>
        <v>0.72367553963670339</v>
      </c>
      <c r="M69" s="153">
        <v>540</v>
      </c>
      <c r="N69" s="12"/>
      <c r="O69" s="12"/>
      <c r="P69" s="12"/>
    </row>
    <row r="70" spans="1:16">
      <c r="A70" s="156" t="s">
        <v>30</v>
      </c>
      <c r="B70" s="14">
        <v>2.1638327981543016E-6</v>
      </c>
      <c r="C70" s="62">
        <v>11.561654938494229</v>
      </c>
      <c r="D70" s="1">
        <v>2.2565719011746685E-2</v>
      </c>
      <c r="E70" s="1">
        <v>1.8900969891385981E-7</v>
      </c>
      <c r="F70" s="20">
        <f t="shared" si="0"/>
        <v>-2.2595397061175859E-2</v>
      </c>
      <c r="G70" s="20">
        <v>8.140091039274934E-2</v>
      </c>
      <c r="H70" s="48">
        <v>2.2563563872454329E-2</v>
      </c>
      <c r="I70" s="49">
        <v>1.8901295178378003E-7</v>
      </c>
      <c r="J70" s="3">
        <f t="shared" si="1"/>
        <v>-0.97764337120720413</v>
      </c>
      <c r="K70" s="4">
        <v>8.1402311308015729E-2</v>
      </c>
      <c r="L70" s="24">
        <f t="shared" si="3"/>
        <v>0.95504797414602827</v>
      </c>
      <c r="M70" s="153">
        <v>540</v>
      </c>
      <c r="N70" s="12"/>
      <c r="O70" s="12"/>
      <c r="P70" s="12"/>
    </row>
    <row r="71" spans="1:16">
      <c r="A71" s="156" t="s">
        <v>31</v>
      </c>
      <c r="B71" s="14">
        <v>2.6818401236940447E-6</v>
      </c>
      <c r="C71" s="62">
        <v>10.348322777058348</v>
      </c>
      <c r="D71" s="1">
        <v>2.2566509060160899E-2</v>
      </c>
      <c r="E71" s="1">
        <v>2.1088806450673751E-7</v>
      </c>
      <c r="F71" s="20">
        <f t="shared" ref="F71:F115" si="4">((D71/0.02256577)-1)*10000</f>
        <v>0.32751382332607548</v>
      </c>
      <c r="G71" s="20">
        <v>9.1532845712074623E-2</v>
      </c>
      <c r="H71" s="48">
        <v>2.2564947122695096E-2</v>
      </c>
      <c r="I71" s="49">
        <v>2.1089240773407917E-7</v>
      </c>
      <c r="J71" s="3">
        <f t="shared" ref="J71:J115" si="5">((H71/0.02256577)-1)*10000</f>
        <v>-0.36465731278134683</v>
      </c>
      <c r="K71" s="4">
        <v>9.1534730825673677E-2</v>
      </c>
      <c r="L71" s="24">
        <f t="shared" si="3"/>
        <v>0.69217113610742231</v>
      </c>
      <c r="M71" s="153">
        <v>540</v>
      </c>
      <c r="N71" s="12"/>
      <c r="O71" s="12"/>
      <c r="P71" s="12"/>
    </row>
    <row r="72" spans="1:16">
      <c r="A72" s="156" t="s">
        <v>36</v>
      </c>
      <c r="B72" s="14">
        <v>5.5398153137393893E-6</v>
      </c>
      <c r="C72" s="62">
        <v>9.8881229622170252</v>
      </c>
      <c r="D72" s="1">
        <v>2.2565915932624928E-2</v>
      </c>
      <c r="E72" s="1">
        <v>2.2280507606748396E-7</v>
      </c>
      <c r="F72" s="20">
        <f t="shared" si="4"/>
        <v>6.4669907089420775E-2</v>
      </c>
      <c r="G72" s="20">
        <v>9.6331145403710419E-2</v>
      </c>
      <c r="H72" s="48">
        <v>2.2564244440344786E-2</v>
      </c>
      <c r="I72" s="49">
        <v>2.2279071170142609E-7</v>
      </c>
      <c r="J72" s="3">
        <f t="shared" si="5"/>
        <v>-0.67605034315798562</v>
      </c>
      <c r="K72" s="4">
        <v>9.6324934881671403E-2</v>
      </c>
      <c r="L72" s="24">
        <f t="shared" si="3"/>
        <v>0.7407202502474064</v>
      </c>
      <c r="M72" s="153">
        <v>540</v>
      </c>
      <c r="N72" s="12"/>
      <c r="O72" s="12"/>
      <c r="P72" s="12"/>
    </row>
    <row r="73" spans="1:16">
      <c r="A73" s="156" t="s">
        <v>37</v>
      </c>
      <c r="B73" s="14">
        <v>2.6100345566054329E-6</v>
      </c>
      <c r="C73" s="62">
        <v>8.2688239615670849</v>
      </c>
      <c r="D73" s="1">
        <v>2.2565455679570644E-2</v>
      </c>
      <c r="E73" s="1">
        <v>2.4413901718703022E-7</v>
      </c>
      <c r="F73" s="20">
        <f t="shared" si="4"/>
        <v>-0.13929080609931255</v>
      </c>
      <c r="G73" s="20">
        <v>0.10586259783321265</v>
      </c>
      <c r="H73" s="48">
        <v>2.256377284744757E-2</v>
      </c>
      <c r="I73" s="49">
        <v>2.4489614324133124E-7</v>
      </c>
      <c r="J73" s="3">
        <f t="shared" si="5"/>
        <v>-0.88503629720126931</v>
      </c>
      <c r="K73" s="4">
        <v>0.10629354936336299</v>
      </c>
      <c r="L73" s="24">
        <f t="shared" si="3"/>
        <v>0.74574549110195676</v>
      </c>
      <c r="M73" s="153">
        <v>540</v>
      </c>
      <c r="N73" s="12"/>
      <c r="O73" s="12"/>
      <c r="P73" s="12"/>
    </row>
    <row r="74" spans="1:16">
      <c r="A74" s="156" t="s">
        <v>38</v>
      </c>
      <c r="B74" s="14">
        <v>9.7949502948272239E-6</v>
      </c>
      <c r="C74" s="62">
        <v>14.480005882377483</v>
      </c>
      <c r="D74" s="1">
        <v>2.25656405145436E-2</v>
      </c>
      <c r="E74" s="1">
        <v>1.7240236993272793E-7</v>
      </c>
      <c r="F74" s="20">
        <f t="shared" si="4"/>
        <v>-5.7381359642727503E-2</v>
      </c>
      <c r="G74" s="20">
        <v>7.4321380058386927E-2</v>
      </c>
      <c r="H74" s="48">
        <v>2.2564076886377033E-2</v>
      </c>
      <c r="I74" s="49">
        <v>1.723896582670427E-7</v>
      </c>
      <c r="J74" s="3">
        <f t="shared" si="5"/>
        <v>-0.75030172822176944</v>
      </c>
      <c r="K74" s="4">
        <v>7.431590015380686E-2</v>
      </c>
      <c r="L74" s="24">
        <f t="shared" si="3"/>
        <v>0.69292036857904193</v>
      </c>
      <c r="M74" s="153">
        <v>540</v>
      </c>
      <c r="N74" s="12"/>
      <c r="O74" s="12"/>
      <c r="P74" s="12"/>
    </row>
    <row r="75" spans="1:16">
      <c r="A75" s="156" t="s">
        <v>39</v>
      </c>
      <c r="B75" s="14">
        <v>2.2052823374333294E-6</v>
      </c>
      <c r="C75" s="62">
        <v>9.895754091426344</v>
      </c>
      <c r="D75" s="1">
        <v>2.2565280977563513E-2</v>
      </c>
      <c r="E75" s="1">
        <v>2.2399318067041644E-7</v>
      </c>
      <c r="F75" s="20">
        <f t="shared" si="4"/>
        <v>-0.21670983816890477</v>
      </c>
      <c r="G75" s="20">
        <v>9.7314724926867616E-2</v>
      </c>
      <c r="H75" s="48">
        <v>2.2563706123172669E-2</v>
      </c>
      <c r="I75" s="49">
        <v>2.2398168582591117E-7</v>
      </c>
      <c r="J75" s="3">
        <f t="shared" si="5"/>
        <v>-0.91460509760166175</v>
      </c>
      <c r="K75" s="4">
        <v>9.7309730946123552E-2</v>
      </c>
      <c r="L75" s="24">
        <f t="shared" si="3"/>
        <v>0.69789525943275699</v>
      </c>
      <c r="M75" s="153">
        <v>540</v>
      </c>
      <c r="N75" s="12"/>
      <c r="O75" s="12"/>
      <c r="P75" s="12"/>
    </row>
    <row r="76" spans="1:16">
      <c r="A76" s="156" t="s">
        <v>40</v>
      </c>
      <c r="B76" s="14">
        <v>2.7230807464669524E-6</v>
      </c>
      <c r="C76" s="62">
        <v>10.534802331165514</v>
      </c>
      <c r="D76" s="1">
        <v>2.2564942869976262E-2</v>
      </c>
      <c r="E76" s="1">
        <v>2.0413965647674831E-7</v>
      </c>
      <c r="F76" s="20">
        <f t="shared" si="4"/>
        <v>-0.36654190117890728</v>
      </c>
      <c r="G76" s="20">
        <v>8.8518232785591816E-2</v>
      </c>
      <c r="H76" s="48">
        <v>2.2563402950117561E-2</v>
      </c>
      <c r="I76" s="49">
        <v>2.0411490686243309E-7</v>
      </c>
      <c r="J76" s="3">
        <f t="shared" si="5"/>
        <v>-1.0489559551651872</v>
      </c>
      <c r="K76" s="4">
        <v>8.850750095543973E-2</v>
      </c>
      <c r="L76" s="24">
        <f t="shared" si="3"/>
        <v>0.68241405398627997</v>
      </c>
      <c r="M76" s="153">
        <v>540</v>
      </c>
      <c r="N76" s="12"/>
      <c r="O76" s="12"/>
      <c r="P76" s="12"/>
    </row>
    <row r="77" spans="1:16">
      <c r="A77" s="156" t="s">
        <v>42</v>
      </c>
      <c r="B77" s="14">
        <v>2.9906074461412202E-6</v>
      </c>
      <c r="C77" s="62">
        <v>16.748401648388565</v>
      </c>
      <c r="D77" s="1">
        <v>2.2567375137421842E-2</v>
      </c>
      <c r="E77" s="1">
        <v>1.7194733917846083E-7</v>
      </c>
      <c r="F77" s="2">
        <f t="shared" si="4"/>
        <v>0.71131515646971621</v>
      </c>
      <c r="G77" s="2">
        <v>7.4775136626357097E-2</v>
      </c>
      <c r="H77" s="48">
        <v>2.256558791305379E-2</v>
      </c>
      <c r="I77" s="49">
        <v>1.7194137767362474E-7</v>
      </c>
      <c r="J77" s="3">
        <f t="shared" si="5"/>
        <v>-8.069166095747704E-2</v>
      </c>
      <c r="K77" s="4">
        <v>7.4772544132971394E-2</v>
      </c>
      <c r="L77" s="24">
        <f t="shared" si="3"/>
        <v>0.79200681742719325</v>
      </c>
      <c r="M77" s="153">
        <v>540</v>
      </c>
      <c r="N77" s="12"/>
      <c r="O77" s="12"/>
      <c r="P77" s="12"/>
    </row>
    <row r="78" spans="1:16">
      <c r="A78" s="156" t="s">
        <v>43</v>
      </c>
      <c r="B78" s="14">
        <v>2.2184746477932697E-6</v>
      </c>
      <c r="C78" s="62">
        <v>12.359455121156119</v>
      </c>
      <c r="D78" s="1">
        <v>2.2568080199420925E-2</v>
      </c>
      <c r="E78" s="1">
        <v>1.8704460649822996E-7</v>
      </c>
      <c r="F78" s="2">
        <f t="shared" si="4"/>
        <v>1.0237627259890303</v>
      </c>
      <c r="G78" s="2">
        <v>8.0791180871776294E-2</v>
      </c>
      <c r="H78" s="48">
        <v>2.2566529094690944E-2</v>
      </c>
      <c r="I78" s="49">
        <v>1.8703619049044842E-7</v>
      </c>
      <c r="J78" s="3">
        <f t="shared" si="5"/>
        <v>0.33639210669234032</v>
      </c>
      <c r="K78" s="4">
        <v>8.078754570036055E-2</v>
      </c>
      <c r="L78" s="24">
        <f t="shared" ref="L78:L96" si="6">F78-J78</f>
        <v>0.68737061929668997</v>
      </c>
      <c r="M78" s="153">
        <v>540</v>
      </c>
      <c r="N78" s="12"/>
      <c r="O78" s="12"/>
      <c r="P78" s="12"/>
    </row>
    <row r="79" spans="1:16">
      <c r="A79" s="156" t="s">
        <v>105</v>
      </c>
      <c r="B79" s="14">
        <v>2.0379569779870368E-6</v>
      </c>
      <c r="C79" s="62">
        <v>12.581822332296134</v>
      </c>
      <c r="D79" s="1">
        <v>2.2568349571789732E-2</v>
      </c>
      <c r="E79" s="1">
        <v>1.8178453304312754E-7</v>
      </c>
      <c r="F79" s="2">
        <f t="shared" si="4"/>
        <v>1.1431348408375008</v>
      </c>
      <c r="G79" s="2">
        <v>7.867207902931049E-2</v>
      </c>
      <c r="H79" s="48">
        <v>2.2566544732103254E-2</v>
      </c>
      <c r="I79" s="49">
        <v>1.8178606606971516E-7</v>
      </c>
      <c r="J79" s="3">
        <f t="shared" si="5"/>
        <v>0.34332181142238127</v>
      </c>
      <c r="K79" s="4">
        <v>7.8672742487236089E-2</v>
      </c>
      <c r="L79" s="24">
        <f t="shared" si="6"/>
        <v>0.79981302941511956</v>
      </c>
      <c r="M79" s="153">
        <v>540</v>
      </c>
      <c r="N79" s="12"/>
      <c r="O79" s="12"/>
      <c r="P79" s="12"/>
    </row>
    <row r="80" spans="1:16">
      <c r="A80" s="156" t="s">
        <v>44</v>
      </c>
      <c r="B80" s="14">
        <v>1.4854881927295655E-6</v>
      </c>
      <c r="C80" s="62">
        <v>10.68066596548071</v>
      </c>
      <c r="D80" s="1">
        <v>2.2565450438033787E-2</v>
      </c>
      <c r="E80" s="1">
        <v>2.1263774550520425E-7</v>
      </c>
      <c r="F80" s="2">
        <f t="shared" si="4"/>
        <v>-0.14161358828479464</v>
      </c>
      <c r="G80" s="2">
        <v>9.2381311122838344E-2</v>
      </c>
      <c r="H80" s="48">
        <v>2.2564005751275883E-2</v>
      </c>
      <c r="I80" s="49">
        <v>2.1262698581532574E-7</v>
      </c>
      <c r="J80" s="3">
        <f t="shared" si="5"/>
        <v>-0.78182518217451147</v>
      </c>
      <c r="K80" s="4">
        <v>9.2376636532934722E-2</v>
      </c>
      <c r="L80" s="24">
        <f t="shared" si="6"/>
        <v>0.64021159388971682</v>
      </c>
      <c r="M80" s="153">
        <v>540</v>
      </c>
      <c r="N80" s="12"/>
      <c r="O80" s="12"/>
      <c r="P80" s="12"/>
    </row>
    <row r="81" spans="1:16">
      <c r="A81" s="156" t="s">
        <v>45</v>
      </c>
      <c r="B81" s="14">
        <v>1.5137428015444568E-6</v>
      </c>
      <c r="C81" s="62">
        <v>12.68881337405948</v>
      </c>
      <c r="D81" s="1">
        <v>2.2565791853554094E-2</v>
      </c>
      <c r="E81" s="1">
        <v>1.8330218454422723E-7</v>
      </c>
      <c r="F81" s="2">
        <f t="shared" si="4"/>
        <v>9.6843821828507259E-3</v>
      </c>
      <c r="G81" s="2">
        <v>7.9174696469233433E-2</v>
      </c>
      <c r="H81" s="48">
        <v>2.2564171563469609E-2</v>
      </c>
      <c r="I81" s="49">
        <v>1.832855287188938E-7</v>
      </c>
      <c r="J81" s="3">
        <f t="shared" si="5"/>
        <v>-0.70834566265221</v>
      </c>
      <c r="K81" s="4">
        <v>7.9167502229193054E-2</v>
      </c>
      <c r="L81" s="24">
        <f t="shared" si="6"/>
        <v>0.71803004483506072</v>
      </c>
      <c r="M81" s="153">
        <v>540</v>
      </c>
      <c r="N81" s="12"/>
      <c r="O81" s="12"/>
      <c r="P81" s="12"/>
    </row>
    <row r="82" spans="1:16">
      <c r="A82" s="156">
        <v>65001</v>
      </c>
      <c r="B82" s="14">
        <v>2.5082707984620475E-6</v>
      </c>
      <c r="C82" s="62">
        <v>10.4604955697887</v>
      </c>
      <c r="D82" s="1">
        <v>2.2567701110759453E-2</v>
      </c>
      <c r="E82" s="1">
        <v>2.0394150858297075E-7</v>
      </c>
      <c r="F82" s="2">
        <f t="shared" si="4"/>
        <v>0.85576993803071488</v>
      </c>
      <c r="G82" s="2">
        <v>8.8517795841481076E-2</v>
      </c>
      <c r="H82" s="48">
        <v>2.2566042528347072E-2</v>
      </c>
      <c r="I82" s="49">
        <v>2.0394560808637245E-7</v>
      </c>
      <c r="J82" s="3">
        <f t="shared" si="5"/>
        <v>0.12077068368254729</v>
      </c>
      <c r="K82" s="4">
        <v>8.8519575170307577E-2</v>
      </c>
      <c r="L82" s="24">
        <f t="shared" si="6"/>
        <v>0.7349992543481676</v>
      </c>
      <c r="M82" s="153">
        <v>540</v>
      </c>
      <c r="N82" s="12"/>
      <c r="O82" s="12"/>
      <c r="P82" s="12"/>
    </row>
    <row r="83" spans="1:16">
      <c r="A83" s="156">
        <v>65151</v>
      </c>
      <c r="B83" s="14">
        <v>4.5918205572667033E-6</v>
      </c>
      <c r="C83" s="62">
        <v>9.0897934240942</v>
      </c>
      <c r="D83" s="1">
        <v>2.2568579099046596E-2</v>
      </c>
      <c r="E83" s="1">
        <v>2.1787367762255532E-7</v>
      </c>
      <c r="F83" s="2">
        <f t="shared" si="4"/>
        <v>1.2448496313655077</v>
      </c>
      <c r="G83" s="2">
        <v>9.4107347041680056E-2</v>
      </c>
      <c r="H83" s="48">
        <v>2.2566744261263569E-2</v>
      </c>
      <c r="I83" s="49">
        <v>2.1784311885814788E-7</v>
      </c>
      <c r="J83" s="3">
        <f t="shared" si="5"/>
        <v>0.43174297334802603</v>
      </c>
      <c r="K83" s="4">
        <v>9.4094147630536251E-2</v>
      </c>
      <c r="L83" s="24">
        <f t="shared" si="6"/>
        <v>0.81310665801748172</v>
      </c>
      <c r="M83" s="153">
        <v>540</v>
      </c>
      <c r="N83" s="12"/>
      <c r="O83" s="12"/>
      <c r="P83" s="12"/>
    </row>
    <row r="84" spans="1:16">
      <c r="A84" s="156">
        <v>65171</v>
      </c>
      <c r="B84" s="14">
        <v>3.0827235888013742E-6</v>
      </c>
      <c r="C84" s="62">
        <v>10.56854091438122</v>
      </c>
      <c r="D84" s="1">
        <v>2.2567881546207706E-2</v>
      </c>
      <c r="E84" s="1">
        <v>2.1229359026045244E-7</v>
      </c>
      <c r="F84" s="2">
        <f t="shared" si="4"/>
        <v>0.93572973920430513</v>
      </c>
      <c r="G84" s="2">
        <v>9.2142893380062693E-2</v>
      </c>
      <c r="H84" s="48">
        <v>2.256620444341163E-2</v>
      </c>
      <c r="I84" s="49">
        <v>2.1227554946268163E-7</v>
      </c>
      <c r="J84" s="3">
        <f t="shared" si="5"/>
        <v>0.19252319403806339</v>
      </c>
      <c r="K84" s="4">
        <v>9.2135063038582266E-2</v>
      </c>
      <c r="L84" s="24">
        <f t="shared" si="6"/>
        <v>0.74320654516624174</v>
      </c>
      <c r="M84" s="153">
        <v>540</v>
      </c>
      <c r="N84" s="12"/>
      <c r="O84" s="12"/>
      <c r="P84" s="12"/>
    </row>
    <row r="85" spans="1:16">
      <c r="A85" s="156">
        <v>69230</v>
      </c>
      <c r="B85" s="14">
        <v>1.6180888149142396E-6</v>
      </c>
      <c r="C85" s="62">
        <v>9.7660027969081931</v>
      </c>
      <c r="D85" s="1">
        <v>2.2567241846382365E-2</v>
      </c>
      <c r="E85" s="1">
        <v>2.1668284265488367E-7</v>
      </c>
      <c r="F85" s="2">
        <f t="shared" si="4"/>
        <v>0.65224735622315677</v>
      </c>
      <c r="G85" s="2">
        <v>9.3866248068470604E-2</v>
      </c>
      <c r="H85" s="48">
        <v>2.2565554771493215E-2</v>
      </c>
      <c r="I85" s="49">
        <v>2.1668891961386758E-7</v>
      </c>
      <c r="J85" s="3">
        <f t="shared" si="5"/>
        <v>-9.5378312721106084E-2</v>
      </c>
      <c r="K85" s="4">
        <v>9.3868880585811221E-2</v>
      </c>
      <c r="L85" s="24">
        <f t="shared" si="6"/>
        <v>0.74762566894426286</v>
      </c>
      <c r="M85" s="153">
        <v>540</v>
      </c>
      <c r="N85" s="12"/>
      <c r="O85" s="12"/>
      <c r="P85" s="12"/>
    </row>
    <row r="86" spans="1:16">
      <c r="A86" s="156">
        <v>69244</v>
      </c>
      <c r="B86" s="14">
        <v>9.7781907962385142E-6</v>
      </c>
      <c r="C86" s="62">
        <v>9.1583637971109813</v>
      </c>
      <c r="D86" s="1">
        <v>2.2568536657785146E-2</v>
      </c>
      <c r="E86" s="1">
        <v>2.8769154954622371E-7</v>
      </c>
      <c r="F86" s="2">
        <f t="shared" si="4"/>
        <v>1.2260418258036587</v>
      </c>
      <c r="G86" s="2">
        <v>9.2295474504838132E-2</v>
      </c>
      <c r="H86" s="48">
        <v>2.2566424629607378E-2</v>
      </c>
      <c r="I86" s="49">
        <v>2.8769277995133269E-7</v>
      </c>
      <c r="J86" s="3">
        <f t="shared" si="5"/>
        <v>0.29009850201378029</v>
      </c>
      <c r="K86" s="4">
        <v>9.2295869236020317E-2</v>
      </c>
      <c r="L86" s="24">
        <f t="shared" si="6"/>
        <v>0.93594332378987843</v>
      </c>
      <c r="M86" s="153">
        <v>300</v>
      </c>
      <c r="N86" s="12"/>
      <c r="O86" s="12"/>
      <c r="P86" s="12"/>
    </row>
    <row r="87" spans="1:16">
      <c r="A87" s="156">
        <v>69254</v>
      </c>
      <c r="B87" s="14">
        <v>8.3907081928438566E-6</v>
      </c>
      <c r="C87" s="62">
        <v>9.9648484607088221</v>
      </c>
      <c r="D87" s="1">
        <v>2.2567683681167999E-2</v>
      </c>
      <c r="E87" s="1">
        <v>2.4386533204015596E-7</v>
      </c>
      <c r="F87" s="2">
        <f t="shared" si="4"/>
        <v>0.8480460307791482</v>
      </c>
      <c r="G87" s="2">
        <v>9.4968193424918579E-2</v>
      </c>
      <c r="H87" s="48">
        <v>2.2565693009842576E-2</v>
      </c>
      <c r="I87" s="49">
        <v>2.4386144704027972E-7</v>
      </c>
      <c r="J87" s="3">
        <f t="shared" si="5"/>
        <v>-3.4118116697401391E-2</v>
      </c>
      <c r="K87" s="4">
        <v>9.4966680493922373E-2</v>
      </c>
      <c r="L87" s="24">
        <f t="shared" si="6"/>
        <v>0.88216414747654959</v>
      </c>
      <c r="M87" s="153">
        <v>440</v>
      </c>
      <c r="N87" s="12"/>
      <c r="O87" s="12"/>
      <c r="P87" s="12"/>
    </row>
    <row r="88" spans="1:16">
      <c r="A88" s="156" t="s">
        <v>32</v>
      </c>
      <c r="B88" s="14">
        <v>1.5676936329177007E-6</v>
      </c>
      <c r="C88" s="62">
        <v>9.0185544325957618</v>
      </c>
      <c r="D88" s="1">
        <v>2.2567457202140546E-2</v>
      </c>
      <c r="E88" s="1">
        <v>2.3277799034308404E-7</v>
      </c>
      <c r="F88" s="20">
        <f t="shared" si="4"/>
        <v>0.74768206028252848</v>
      </c>
      <c r="G88" s="20">
        <v>0.10142318618853638</v>
      </c>
      <c r="H88" s="48">
        <v>2.2565774999811876E-2</v>
      </c>
      <c r="I88" s="49">
        <v>2.3279978694491849E-7</v>
      </c>
      <c r="J88" s="3">
        <f t="shared" si="5"/>
        <v>2.2156619849944548E-3</v>
      </c>
      <c r="K88" s="4">
        <v>0.1014326831379752</v>
      </c>
      <c r="L88" s="24">
        <f t="shared" si="6"/>
        <v>0.74546639829753403</v>
      </c>
      <c r="M88" s="153">
        <v>540</v>
      </c>
      <c r="N88" s="12"/>
      <c r="O88" s="12"/>
      <c r="P88" s="12"/>
    </row>
    <row r="89" spans="1:16">
      <c r="A89" s="156" t="s">
        <v>33</v>
      </c>
      <c r="B89" s="14">
        <v>2.2653026979509864E-6</v>
      </c>
      <c r="C89" s="62">
        <v>14.302791991625487</v>
      </c>
      <c r="D89" s="1">
        <v>2.2567752775059027E-2</v>
      </c>
      <c r="E89" s="1">
        <v>1.7263783028319877E-7</v>
      </c>
      <c r="F89" s="20">
        <f t="shared" si="4"/>
        <v>0.87866492436416976</v>
      </c>
      <c r="G89" s="20">
        <v>7.4131029688768849E-2</v>
      </c>
      <c r="H89" s="48">
        <v>2.2566107534993808E-2</v>
      </c>
      <c r="I89" s="49">
        <v>1.7262922310432065E-7</v>
      </c>
      <c r="J89" s="3">
        <f t="shared" si="5"/>
        <v>0.14957831875772598</v>
      </c>
      <c r="K89" s="4">
        <v>7.4127333748940066E-2</v>
      </c>
      <c r="L89" s="24">
        <f t="shared" si="6"/>
        <v>0.72908660560644378</v>
      </c>
      <c r="M89" s="153">
        <v>540</v>
      </c>
      <c r="N89" s="12"/>
      <c r="O89" s="12"/>
      <c r="P89" s="12"/>
    </row>
    <row r="90" spans="1:16">
      <c r="A90" s="156" t="s">
        <v>34</v>
      </c>
      <c r="B90" s="14">
        <v>2.4685449945728349E-6</v>
      </c>
      <c r="C90" s="62">
        <v>16.393699757083766</v>
      </c>
      <c r="D90" s="1">
        <v>2.2567627597946251E-2</v>
      </c>
      <c r="E90" s="1">
        <v>1.7044357397849625E-7</v>
      </c>
      <c r="F90" s="20">
        <f t="shared" si="4"/>
        <v>0.82319280319431698</v>
      </c>
      <c r="G90" s="20">
        <v>7.3907070378336215E-2</v>
      </c>
      <c r="H90" s="48">
        <v>2.2566031949127024E-2</v>
      </c>
      <c r="I90" s="49">
        <v>1.7043287231358286E-7</v>
      </c>
      <c r="J90" s="3">
        <f t="shared" si="5"/>
        <v>0.11608251215156073</v>
      </c>
      <c r="K90" s="4">
        <v>7.3902429964603736E-2</v>
      </c>
      <c r="L90" s="24">
        <f t="shared" si="6"/>
        <v>0.70711029104275624</v>
      </c>
      <c r="M90" s="153">
        <v>540</v>
      </c>
      <c r="N90" s="12"/>
      <c r="O90" s="12"/>
      <c r="P90" s="12"/>
    </row>
    <row r="91" spans="1:16">
      <c r="A91" s="156" t="s">
        <v>41</v>
      </c>
      <c r="B91" s="14">
        <v>1.5422675544232114E-6</v>
      </c>
      <c r="C91" s="62">
        <v>9.9833449498950202</v>
      </c>
      <c r="D91" s="1">
        <v>2.2564722645527911E-2</v>
      </c>
      <c r="E91" s="1">
        <v>2.2931080213743965E-7</v>
      </c>
      <c r="F91" s="20">
        <f t="shared" si="4"/>
        <v>-0.46413416076140912</v>
      </c>
      <c r="G91" s="20">
        <v>9.9816757729918451E-2</v>
      </c>
      <c r="H91" s="48">
        <v>2.2563091196700132E-2</v>
      </c>
      <c r="I91" s="49">
        <v>2.2929861070105609E-7</v>
      </c>
      <c r="J91" s="3">
        <f t="shared" si="5"/>
        <v>-1.1871091923154609</v>
      </c>
      <c r="K91" s="4">
        <v>9.9811450916460862E-2</v>
      </c>
      <c r="L91" s="24">
        <f t="shared" si="6"/>
        <v>0.72297503155405174</v>
      </c>
      <c r="M91" s="153">
        <v>540</v>
      </c>
      <c r="N91" s="12"/>
      <c r="O91" s="12"/>
      <c r="P91" s="12"/>
    </row>
    <row r="92" spans="1:16">
      <c r="A92" s="156" t="s">
        <v>51</v>
      </c>
      <c r="B92" s="14">
        <v>5.0578311523310362E-6</v>
      </c>
      <c r="C92" s="62">
        <v>10.451918792873414</v>
      </c>
      <c r="D92" s="1">
        <v>2.2565745497943053E-2</v>
      </c>
      <c r="E92" s="1">
        <v>2.0776077550342499E-7</v>
      </c>
      <c r="F92" s="2">
        <f t="shared" si="4"/>
        <v>-1.0858063760332826E-2</v>
      </c>
      <c r="G92" s="2">
        <v>9.0349408418248678E-2</v>
      </c>
      <c r="H92" s="48">
        <v>2.2563801359177418E-2</v>
      </c>
      <c r="I92" s="49">
        <v>2.0774248500214323E-7</v>
      </c>
      <c r="J92" s="3">
        <f t="shared" si="5"/>
        <v>-0.87240135062116586</v>
      </c>
      <c r="K92" s="4">
        <v>9.0341454385702305E-2</v>
      </c>
      <c r="L92" s="24">
        <f t="shared" si="6"/>
        <v>0.86154328686083304</v>
      </c>
      <c r="M92" s="153">
        <v>540</v>
      </c>
      <c r="N92" s="12"/>
      <c r="O92" s="12"/>
      <c r="P92" s="12"/>
    </row>
    <row r="93" spans="1:16">
      <c r="A93" s="156" t="s">
        <v>131</v>
      </c>
      <c r="B93" s="14">
        <v>1.0181635784322907E-5</v>
      </c>
      <c r="C93" s="62">
        <v>9.2908337900757978</v>
      </c>
      <c r="D93" s="1">
        <v>2.2565790488951121E-2</v>
      </c>
      <c r="E93" s="14">
        <v>2.7396591062553044E-7</v>
      </c>
      <c r="F93" s="2">
        <f t="shared" si="4"/>
        <v>9.0796596441400368E-3</v>
      </c>
      <c r="G93" s="2">
        <v>9.0944811103865292E-2</v>
      </c>
      <c r="H93" s="48">
        <v>2.2564140284095952E-2</v>
      </c>
      <c r="I93" s="47">
        <v>2.7248163919676134E-7</v>
      </c>
      <c r="J93" s="3">
        <f t="shared" si="5"/>
        <v>-0.72220708801307154</v>
      </c>
      <c r="K93" s="4">
        <v>9.03027130616922E-2</v>
      </c>
      <c r="L93" s="24">
        <f t="shared" si="6"/>
        <v>0.73128674765721158</v>
      </c>
      <c r="M93" s="153">
        <v>320</v>
      </c>
      <c r="N93" s="12"/>
      <c r="O93" s="12"/>
      <c r="P93" s="12"/>
    </row>
    <row r="94" spans="1:16">
      <c r="A94" s="156" t="s">
        <v>52</v>
      </c>
      <c r="B94" s="14">
        <v>8.5284802197259573E-6</v>
      </c>
      <c r="C94" s="62">
        <v>9.0644416479201997</v>
      </c>
      <c r="D94" s="1">
        <v>2.2565326716265651E-2</v>
      </c>
      <c r="E94" s="1">
        <v>3.4782942849615617E-7</v>
      </c>
      <c r="F94" s="2">
        <f t="shared" si="4"/>
        <v>-0.19644077483227385</v>
      </c>
      <c r="G94" s="2">
        <v>9.5666101077204746E-2</v>
      </c>
      <c r="H94" s="48">
        <v>2.2563292431070227E-2</v>
      </c>
      <c r="I94" s="49">
        <v>3.4782687739920844E-7</v>
      </c>
      <c r="J94" s="3">
        <f t="shared" si="5"/>
        <v>-1.0979323682602793</v>
      </c>
      <c r="K94" s="4">
        <v>9.5665399430148512E-2</v>
      </c>
      <c r="L94" s="24">
        <f t="shared" si="6"/>
        <v>0.90149159342800544</v>
      </c>
      <c r="M94" s="153">
        <v>220</v>
      </c>
      <c r="N94" s="12"/>
      <c r="O94" s="12"/>
      <c r="P94" s="12"/>
    </row>
    <row r="95" spans="1:16">
      <c r="A95" s="156" t="s">
        <v>35</v>
      </c>
      <c r="B95" s="14">
        <v>2.7853209487737502E-6</v>
      </c>
      <c r="C95" s="62">
        <v>11.394902947428365</v>
      </c>
      <c r="D95" s="1">
        <v>2.2567778461951345E-2</v>
      </c>
      <c r="E95" s="1">
        <v>2.0305833691417502E-7</v>
      </c>
      <c r="F95" s="20">
        <f t="shared" si="4"/>
        <v>0.89004804681991345</v>
      </c>
      <c r="G95" s="20">
        <v>8.7793521242717859E-2</v>
      </c>
      <c r="H95" s="48">
        <v>2.2566030755031889E-2</v>
      </c>
      <c r="I95" s="49">
        <v>2.0243704212407023E-7</v>
      </c>
      <c r="J95" s="3">
        <f t="shared" si="5"/>
        <v>0.11555335000190681</v>
      </c>
      <c r="K95" s="4">
        <v>8.7439718212605572E-2</v>
      </c>
      <c r="L95" s="24">
        <f t="shared" si="6"/>
        <v>0.77449469681800664</v>
      </c>
      <c r="M95" s="153">
        <v>540</v>
      </c>
      <c r="N95" s="12"/>
      <c r="O95" s="12"/>
      <c r="P95" s="12"/>
    </row>
    <row r="96" spans="1:16">
      <c r="A96" s="156" t="s">
        <v>99</v>
      </c>
      <c r="B96" s="14">
        <v>5.3272361327806364E-6</v>
      </c>
      <c r="C96" s="62">
        <v>9.706972238983143</v>
      </c>
      <c r="D96" s="1">
        <v>2.2567860705819474E-2</v>
      </c>
      <c r="E96" s="1">
        <v>2.1100392936660497E-7</v>
      </c>
      <c r="F96" s="20">
        <f t="shared" si="4"/>
        <v>0.92649434053182489</v>
      </c>
      <c r="G96" s="20">
        <v>9.1228847023279366E-2</v>
      </c>
      <c r="H96" s="48">
        <v>2.2566237619480362E-2</v>
      </c>
      <c r="I96" s="49">
        <v>2.1100337418176621E-7</v>
      </c>
      <c r="J96" s="3">
        <f t="shared" si="5"/>
        <v>0.20722513805804255</v>
      </c>
      <c r="K96" s="4">
        <v>9.1228606985690713E-2</v>
      </c>
      <c r="L96" s="24">
        <f t="shared" si="6"/>
        <v>0.71926920247378234</v>
      </c>
      <c r="M96" s="153">
        <v>540</v>
      </c>
      <c r="N96" s="12"/>
      <c r="O96" s="12"/>
      <c r="P96" s="12"/>
    </row>
    <row r="97" spans="1:16">
      <c r="A97" s="156" t="s">
        <v>130</v>
      </c>
      <c r="C97" s="62"/>
      <c r="F97" s="20"/>
      <c r="G97" s="20"/>
      <c r="H97" s="48">
        <f>AVERAGE(H95:H96)</f>
        <v>2.2566134187256125E-2</v>
      </c>
      <c r="I97" s="49">
        <f>2*AVEDEV(H95:H96)</f>
        <v>2.0686444847373142E-7</v>
      </c>
      <c r="J97" s="3">
        <f t="shared" si="5"/>
        <v>0.1613892440310849</v>
      </c>
      <c r="K97" s="4">
        <f>2*AVEDEV(J95:J96)</f>
        <v>9.1671788056135739E-2</v>
      </c>
      <c r="L97" s="24"/>
      <c r="M97" s="153"/>
      <c r="N97" s="12"/>
      <c r="O97" s="12"/>
      <c r="P97" s="12"/>
    </row>
    <row r="98" spans="1:16" ht="17" thickBot="1">
      <c r="A98" s="147" t="s">
        <v>101</v>
      </c>
      <c r="B98" s="50"/>
      <c r="C98" s="64"/>
      <c r="D98" s="46"/>
      <c r="E98" s="46"/>
      <c r="F98" s="10"/>
      <c r="G98" s="10"/>
      <c r="H98" s="9"/>
      <c r="I98" s="46"/>
      <c r="J98" s="46"/>
      <c r="K98" s="18"/>
      <c r="L98" s="26"/>
      <c r="M98" s="151"/>
      <c r="N98" s="12"/>
      <c r="O98" s="12"/>
      <c r="P98" s="12"/>
    </row>
    <row r="99" spans="1:16">
      <c r="A99" s="156" t="s">
        <v>48</v>
      </c>
      <c r="B99" s="14">
        <v>1.9897547278480807E-5</v>
      </c>
      <c r="C99" s="62">
        <v>18.051106343733668</v>
      </c>
      <c r="D99" s="1">
        <v>2.2566427979981651E-2</v>
      </c>
      <c r="E99" s="1">
        <v>1.4995272267635453E-7</v>
      </c>
      <c r="F99" s="2">
        <f t="shared" si="4"/>
        <v>0.29158321725786251</v>
      </c>
      <c r="G99" s="2">
        <v>6.4580221077907771E-2</v>
      </c>
      <c r="H99" s="48">
        <v>2.2564295215127803E-2</v>
      </c>
      <c r="I99" s="49">
        <v>1.499524937635911E-7</v>
      </c>
      <c r="J99" s="3">
        <f t="shared" si="5"/>
        <v>-0.6535495452608675</v>
      </c>
      <c r="K99" s="4">
        <v>6.6452397814171199E-2</v>
      </c>
      <c r="L99" s="24">
        <f t="shared" ref="L99:L115" si="7">F99-J99</f>
        <v>0.94513276251873002</v>
      </c>
      <c r="M99" s="153">
        <v>540</v>
      </c>
      <c r="N99" s="12"/>
      <c r="O99" s="12"/>
      <c r="P99" s="12"/>
    </row>
    <row r="100" spans="1:16">
      <c r="A100" s="156" t="s">
        <v>23</v>
      </c>
      <c r="B100" s="14">
        <v>1.9035671336511199E-6</v>
      </c>
      <c r="C100" s="62">
        <v>9.1720463569535351</v>
      </c>
      <c r="D100" s="1">
        <v>2.2567262368852661E-2</v>
      </c>
      <c r="E100" s="1">
        <v>2.2579653184862059E-7</v>
      </c>
      <c r="F100" s="2">
        <f t="shared" si="4"/>
        <v>0.66134186985866705</v>
      </c>
      <c r="G100" s="2">
        <v>9.7624519715053773E-2</v>
      </c>
      <c r="H100" s="48">
        <v>2.2565172195902289E-2</v>
      </c>
      <c r="I100" s="49">
        <v>2.2579778835430191E-7</v>
      </c>
      <c r="J100" s="3">
        <f t="shared" si="5"/>
        <v>-0.26491633022485139</v>
      </c>
      <c r="K100" s="4">
        <v>0.10006372072035324</v>
      </c>
      <c r="L100" s="24">
        <f t="shared" si="7"/>
        <v>0.92625820008351845</v>
      </c>
      <c r="M100" s="153">
        <v>540</v>
      </c>
      <c r="N100" s="12"/>
      <c r="O100" s="12"/>
      <c r="P100" s="12"/>
    </row>
    <row r="101" spans="1:16">
      <c r="A101" s="156">
        <v>69244</v>
      </c>
      <c r="B101" s="14">
        <v>4.1644548242203329E-6</v>
      </c>
      <c r="C101" s="62">
        <v>14.516575818048421</v>
      </c>
      <c r="D101" s="1">
        <v>2.2567652946810259E-2</v>
      </c>
      <c r="E101" s="1">
        <v>1.7845724605326306E-7</v>
      </c>
      <c r="F101" s="2">
        <f t="shared" si="4"/>
        <v>0.83442612871742483</v>
      </c>
      <c r="G101" s="2">
        <v>7.7456728560722332E-2</v>
      </c>
      <c r="H101" s="48">
        <v>2.256551348180014E-2</v>
      </c>
      <c r="I101" s="49">
        <v>1.7845276481701982E-7</v>
      </c>
      <c r="J101" s="3">
        <f t="shared" si="5"/>
        <v>-0.1136758018271955</v>
      </c>
      <c r="K101" s="4">
        <v>7.9082473528949718E-2</v>
      </c>
      <c r="L101" s="24">
        <f t="shared" si="7"/>
        <v>0.94810193054462033</v>
      </c>
      <c r="M101" s="153">
        <v>540</v>
      </c>
      <c r="N101" s="12"/>
      <c r="O101" s="12"/>
      <c r="P101" s="12"/>
    </row>
    <row r="102" spans="1:16">
      <c r="A102" s="156">
        <v>69254</v>
      </c>
      <c r="B102" s="14">
        <v>3.3069257209245777E-6</v>
      </c>
      <c r="C102" s="62">
        <v>11.895059591473487</v>
      </c>
      <c r="D102" s="1">
        <v>2.2567525784371805E-2</v>
      </c>
      <c r="E102" s="1">
        <v>1.9755790423119245E-7</v>
      </c>
      <c r="F102" s="2">
        <f t="shared" si="4"/>
        <v>0.77807421231534946</v>
      </c>
      <c r="G102" s="2">
        <v>8.5581391767083029E-2</v>
      </c>
      <c r="H102" s="48">
        <v>2.2565501965171868E-2</v>
      </c>
      <c r="I102" s="49">
        <v>1.9756233957791543E-7</v>
      </c>
      <c r="J102" s="3">
        <f t="shared" si="5"/>
        <v>-0.1187793849410923</v>
      </c>
      <c r="K102" s="4">
        <v>8.7551002675738898E-2</v>
      </c>
      <c r="L102" s="24">
        <f t="shared" si="7"/>
        <v>0.89685359725644176</v>
      </c>
      <c r="M102" s="153">
        <v>540</v>
      </c>
      <c r="N102" s="12"/>
      <c r="O102" s="12"/>
      <c r="P102" s="12"/>
    </row>
    <row r="103" spans="1:16">
      <c r="A103" s="156" t="s">
        <v>54</v>
      </c>
      <c r="B103" s="14">
        <v>2.1776251628620747E-6</v>
      </c>
      <c r="C103" s="62">
        <v>8.8422964036865181</v>
      </c>
      <c r="D103" s="1">
        <v>2.2566168576913789E-2</v>
      </c>
      <c r="E103" s="1">
        <v>2.1486888249121014E-7</v>
      </c>
      <c r="F103" s="2">
        <f t="shared" si="4"/>
        <v>0.17662898885717482</v>
      </c>
      <c r="G103" s="2">
        <v>9.2809469751953949E-2</v>
      </c>
      <c r="H103" s="48">
        <v>2.2564094924631826E-2</v>
      </c>
      <c r="I103" s="49">
        <v>2.1486799467017913E-7</v>
      </c>
      <c r="J103" s="3">
        <f t="shared" si="5"/>
        <v>-0.74230809237740836</v>
      </c>
      <c r="K103" s="4">
        <v>9.522011339049366E-2</v>
      </c>
      <c r="L103" s="24">
        <f t="shared" si="7"/>
        <v>0.91893708123458318</v>
      </c>
      <c r="M103" s="153">
        <v>540</v>
      </c>
      <c r="N103" s="12"/>
      <c r="O103" s="12"/>
      <c r="P103" s="12"/>
    </row>
    <row r="104" spans="1:16">
      <c r="A104" s="156" t="s">
        <v>55</v>
      </c>
      <c r="B104" s="14">
        <v>6.4290977607302579E-6</v>
      </c>
      <c r="C104" s="62">
        <v>10.945253028283066</v>
      </c>
      <c r="D104" s="1">
        <v>2.2566079499366801E-2</v>
      </c>
      <c r="E104" s="1">
        <v>2.0265687484144243E-7</v>
      </c>
      <c r="F104" s="2">
        <f t="shared" si="4"/>
        <v>0.13715435670969001</v>
      </c>
      <c r="G104" s="2">
        <v>8.7960219563590028E-2</v>
      </c>
      <c r="H104" s="48">
        <v>2.2564157678156577E-2</v>
      </c>
      <c r="I104" s="49">
        <v>2.0264790976626795E-7</v>
      </c>
      <c r="J104" s="3">
        <f t="shared" si="5"/>
        <v>-0.71449892621533451</v>
      </c>
      <c r="K104" s="4">
        <v>8.9804705330406201E-2</v>
      </c>
      <c r="L104" s="24">
        <f t="shared" si="7"/>
        <v>0.85165328292502451</v>
      </c>
      <c r="M104" s="153">
        <v>540</v>
      </c>
      <c r="N104" s="12"/>
      <c r="O104" s="12"/>
      <c r="P104" s="12"/>
    </row>
    <row r="105" spans="1:16">
      <c r="A105" s="156" t="s">
        <v>53</v>
      </c>
      <c r="B105" s="14">
        <v>3.9100100675269045E-6</v>
      </c>
      <c r="C105" s="62">
        <v>10.536594465408909</v>
      </c>
      <c r="D105" s="1">
        <v>2.2564932707291506E-2</v>
      </c>
      <c r="E105" s="1">
        <v>2.0229722916340169E-7</v>
      </c>
      <c r="F105" s="2">
        <f t="shared" si="4"/>
        <v>-0.37104548548216876</v>
      </c>
      <c r="G105" s="2">
        <v>8.7804120675601505E-2</v>
      </c>
      <c r="H105" s="48">
        <v>2.2563104638570659E-2</v>
      </c>
      <c r="I105" s="49">
        <v>2.023039882746541E-7</v>
      </c>
      <c r="J105" s="3">
        <f t="shared" si="5"/>
        <v>-1.1811524398863682</v>
      </c>
      <c r="K105" s="4">
        <v>8.9652294342067659E-2</v>
      </c>
      <c r="L105" s="24">
        <f t="shared" si="7"/>
        <v>0.81010695440419944</v>
      </c>
      <c r="M105" s="153">
        <v>540</v>
      </c>
      <c r="N105" s="12"/>
      <c r="O105" s="12"/>
      <c r="P105" s="12"/>
    </row>
    <row r="106" spans="1:16">
      <c r="A106" s="156" t="s">
        <v>132</v>
      </c>
      <c r="B106" s="14">
        <v>3.634334355271407E-6</v>
      </c>
      <c r="C106" s="62">
        <v>9.4366661615431138</v>
      </c>
      <c r="D106" s="1">
        <v>2.2567911858582767E-2</v>
      </c>
      <c r="E106" s="1">
        <v>3.1777272761395464E-7</v>
      </c>
      <c r="F106" s="2">
        <f t="shared" si="4"/>
        <v>0.94916264003819251</v>
      </c>
      <c r="G106" s="2">
        <v>8.3091314618078491E-2</v>
      </c>
      <c r="H106" s="48">
        <v>2.2565848313467564E-2</v>
      </c>
      <c r="I106" s="49">
        <v>3.177128262233369E-7</v>
      </c>
      <c r="J106" s="3">
        <f t="shared" si="5"/>
        <v>3.4704540357033409E-2</v>
      </c>
      <c r="K106" s="4">
        <v>0.1407964521893395</v>
      </c>
      <c r="L106" s="24">
        <f t="shared" si="7"/>
        <v>0.9144580996811591</v>
      </c>
      <c r="M106" s="153">
        <v>200</v>
      </c>
      <c r="N106" s="12"/>
      <c r="O106" s="12"/>
      <c r="P106" s="12"/>
    </row>
    <row r="107" spans="1:16">
      <c r="A107" s="156" t="s">
        <v>133</v>
      </c>
      <c r="B107" s="14">
        <v>1.9289527707756048E-6</v>
      </c>
      <c r="C107" s="62">
        <v>10.431445447162307</v>
      </c>
      <c r="D107" s="1">
        <v>2.2567901282600535E-2</v>
      </c>
      <c r="E107" s="1">
        <v>2.1097382432040333E-7</v>
      </c>
      <c r="F107" s="2">
        <f t="shared" si="4"/>
        <v>0.94447590334167941</v>
      </c>
      <c r="G107" s="2">
        <v>9.1215830921333077E-2</v>
      </c>
      <c r="H107" s="48">
        <v>2.2565907118549503E-2</v>
      </c>
      <c r="I107" s="49">
        <v>2.1098251747093301E-7</v>
      </c>
      <c r="J107" s="3">
        <f t="shared" si="5"/>
        <v>6.0763957756559961E-2</v>
      </c>
      <c r="K107" s="4">
        <v>9.3498239548573184E-2</v>
      </c>
      <c r="L107" s="24">
        <f t="shared" si="7"/>
        <v>0.88371194558511945</v>
      </c>
      <c r="M107" s="153">
        <v>540</v>
      </c>
      <c r="N107" s="12"/>
      <c r="O107" s="12"/>
      <c r="P107" s="12"/>
    </row>
    <row r="108" spans="1:16">
      <c r="A108" s="156" t="s">
        <v>134</v>
      </c>
      <c r="B108" s="14">
        <v>1.428959955576801E-6</v>
      </c>
      <c r="C108" s="62">
        <v>9.0755104228614094</v>
      </c>
      <c r="D108" s="1">
        <v>2.2567606234555743E-2</v>
      </c>
      <c r="E108" s="1">
        <v>2.2704250792606693E-7</v>
      </c>
      <c r="F108" s="2">
        <f t="shared" si="4"/>
        <v>0.8137256365481349</v>
      </c>
      <c r="G108" s="2">
        <v>9.8163225137767623E-2</v>
      </c>
      <c r="H108" s="48">
        <v>2.256560329308804E-2</v>
      </c>
      <c r="I108" s="49">
        <v>2.2704284975850346E-7</v>
      </c>
      <c r="J108" s="3">
        <f t="shared" si="5"/>
        <v>-7.3876013075846458E-2</v>
      </c>
      <c r="K108" s="4">
        <v>0.10061547757119597</v>
      </c>
      <c r="L108" s="24">
        <f t="shared" si="7"/>
        <v>0.88760164962398136</v>
      </c>
      <c r="M108" s="153">
        <v>540</v>
      </c>
      <c r="N108" s="12"/>
      <c r="O108" s="12"/>
      <c r="P108" s="12"/>
    </row>
    <row r="109" spans="1:16">
      <c r="A109" s="156" t="s">
        <v>135</v>
      </c>
      <c r="B109" s="14">
        <v>2.0058780974147262E-6</v>
      </c>
      <c r="C109" s="62">
        <v>8.0264283238395358</v>
      </c>
      <c r="D109" s="1">
        <v>2.2568261243981688E-2</v>
      </c>
      <c r="E109" s="1">
        <v>2.6492964600170081E-7</v>
      </c>
      <c r="F109" s="2">
        <f t="shared" si="4"/>
        <v>1.103992454807301</v>
      </c>
      <c r="G109" s="2">
        <v>0.10403358660123317</v>
      </c>
      <c r="H109" s="48">
        <v>2.256632798343304E-2</v>
      </c>
      <c r="I109" s="49">
        <v>2.6492737411186556E-7</v>
      </c>
      <c r="J109" s="3">
        <f t="shared" si="5"/>
        <v>0.24726983969047822</v>
      </c>
      <c r="K109" s="4">
        <v>0.11740424460096625</v>
      </c>
      <c r="L109" s="24">
        <f t="shared" si="7"/>
        <v>0.85672261511682279</v>
      </c>
      <c r="M109" s="153">
        <v>460</v>
      </c>
      <c r="N109" s="12"/>
      <c r="O109" s="12"/>
      <c r="P109" s="12"/>
    </row>
    <row r="110" spans="1:16">
      <c r="A110" s="156" t="s">
        <v>136</v>
      </c>
      <c r="B110" s="14">
        <v>3.7522610074691726E-6</v>
      </c>
      <c r="C110" s="62">
        <v>8.6746855835680439</v>
      </c>
      <c r="D110" s="1">
        <v>2.2567505624193171E-2</v>
      </c>
      <c r="E110" s="1">
        <v>2.3871707167108417E-7</v>
      </c>
      <c r="F110" s="2">
        <f t="shared" si="4"/>
        <v>0.76914024789376256</v>
      </c>
      <c r="G110" s="2">
        <v>0.10361161472658707</v>
      </c>
      <c r="H110" s="48">
        <v>2.2565714025146563E-2</v>
      </c>
      <c r="I110" s="49">
        <v>2.3870555109220918E-7</v>
      </c>
      <c r="J110" s="3">
        <f t="shared" si="5"/>
        <v>-2.4805204270617054E-2</v>
      </c>
      <c r="K110" s="4">
        <v>0.10578387757017665</v>
      </c>
      <c r="L110" s="24">
        <f t="shared" si="7"/>
        <v>0.79394545216437962</v>
      </c>
      <c r="M110" s="153">
        <v>540</v>
      </c>
      <c r="N110" s="12"/>
      <c r="O110" s="12"/>
      <c r="P110" s="12"/>
    </row>
    <row r="111" spans="1:16">
      <c r="A111" s="156" t="s">
        <v>137</v>
      </c>
      <c r="B111" s="14">
        <v>1.9106332634541207E-6</v>
      </c>
      <c r="C111" s="62">
        <v>10.155629571950046</v>
      </c>
      <c r="D111" s="1">
        <v>2.2567664222951023E-2</v>
      </c>
      <c r="E111" s="1">
        <v>2.1292630565576002E-7</v>
      </c>
      <c r="F111" s="2">
        <f t="shared" si="4"/>
        <v>0.839423140015505</v>
      </c>
      <c r="G111" s="2">
        <v>9.2238929405314071E-2</v>
      </c>
      <c r="H111" s="48">
        <v>2.2565608827937858E-2</v>
      </c>
      <c r="I111" s="49">
        <v>2.1293685610161113E-7</v>
      </c>
      <c r="J111" s="3">
        <f t="shared" si="5"/>
        <v>-7.1423249523583365E-2</v>
      </c>
      <c r="K111" s="4">
        <v>9.4364317096796893E-2</v>
      </c>
      <c r="L111" s="24">
        <f t="shared" si="7"/>
        <v>0.91084638953908836</v>
      </c>
      <c r="M111" s="153">
        <v>540</v>
      </c>
      <c r="N111" s="12"/>
      <c r="O111" s="12"/>
      <c r="P111" s="12"/>
    </row>
    <row r="112" spans="1:16">
      <c r="A112" s="156" t="s">
        <v>138</v>
      </c>
      <c r="B112" s="14">
        <v>2.6587612229656341E-6</v>
      </c>
      <c r="C112" s="62">
        <v>10.911002217969308</v>
      </c>
      <c r="D112" s="1">
        <v>2.2567428168886287E-2</v>
      </c>
      <c r="E112" s="1">
        <v>1.9749063079853852E-7</v>
      </c>
      <c r="F112" s="2">
        <f t="shared" si="4"/>
        <v>0.73481600064484454</v>
      </c>
      <c r="G112" s="2">
        <v>8.5965747206850046E-2</v>
      </c>
      <c r="H112" s="48">
        <v>2.2565540726315461E-2</v>
      </c>
      <c r="I112" s="49">
        <v>1.974893810780106E-7</v>
      </c>
      <c r="J112" s="3">
        <f t="shared" si="5"/>
        <v>-0.10160242018719678</v>
      </c>
      <c r="K112" s="4">
        <v>8.7518670654190514E-2</v>
      </c>
      <c r="L112" s="24">
        <f t="shared" si="7"/>
        <v>0.83641842083204132</v>
      </c>
      <c r="M112" s="153">
        <v>540</v>
      </c>
      <c r="N112" s="12"/>
      <c r="O112" s="12"/>
      <c r="P112" s="12"/>
    </row>
    <row r="113" spans="1:16">
      <c r="A113" s="156" t="s">
        <v>139</v>
      </c>
      <c r="B113" s="14">
        <v>2.3760931127620912E-6</v>
      </c>
      <c r="C113" s="62">
        <v>10.9761257840441</v>
      </c>
      <c r="D113" s="1">
        <v>2.2564807850048493E-2</v>
      </c>
      <c r="E113" s="1">
        <v>1.9939203428677408E-7</v>
      </c>
      <c r="F113" s="2">
        <f t="shared" si="4"/>
        <v>-0.42637585666582822</v>
      </c>
      <c r="G113" s="2">
        <v>8.6124471632954266E-2</v>
      </c>
      <c r="H113" s="48">
        <v>2.2562716152163844E-2</v>
      </c>
      <c r="I113" s="49">
        <v>1.9938524491614419E-7</v>
      </c>
      <c r="J113" s="3">
        <f t="shared" si="5"/>
        <v>-1.3533098299567392</v>
      </c>
      <c r="K113" s="4">
        <v>8.8358834727567268E-2</v>
      </c>
      <c r="L113" s="24">
        <f t="shared" si="7"/>
        <v>0.92693397329091098</v>
      </c>
      <c r="M113" s="153">
        <v>540</v>
      </c>
      <c r="N113" s="12"/>
      <c r="O113" s="12"/>
      <c r="P113" s="12"/>
    </row>
    <row r="114" spans="1:16">
      <c r="A114" s="156" t="s">
        <v>140</v>
      </c>
      <c r="B114" s="14">
        <v>2.4684581947145133E-6</v>
      </c>
      <c r="C114" s="62">
        <v>9.2265389314920299</v>
      </c>
      <c r="D114" s="1">
        <v>2.2567307071470005E-2</v>
      </c>
      <c r="E114" s="1">
        <v>2.2585604215735188E-7</v>
      </c>
      <c r="F114" s="2">
        <f t="shared" si="4"/>
        <v>0.68115179318262165</v>
      </c>
      <c r="G114" s="2">
        <v>9.7650249363155528E-2</v>
      </c>
      <c r="H114" s="48">
        <v>2.2565218591315359E-2</v>
      </c>
      <c r="I114" s="49">
        <v>2.2584688153873491E-7</v>
      </c>
      <c r="J114" s="3">
        <f t="shared" si="5"/>
        <v>-0.24435624604857153</v>
      </c>
      <c r="K114" s="4">
        <v>0.10008547667612129</v>
      </c>
      <c r="L114" s="24">
        <f t="shared" si="7"/>
        <v>0.92550803923119318</v>
      </c>
      <c r="M114" s="153">
        <v>540</v>
      </c>
      <c r="N114" s="12"/>
      <c r="O114" s="12"/>
      <c r="P114" s="12"/>
    </row>
    <row r="115" spans="1:16">
      <c r="A115" s="156" t="s">
        <v>141</v>
      </c>
      <c r="B115" s="14">
        <v>2.0836383477235209E-6</v>
      </c>
      <c r="C115" s="62">
        <v>10.525834005281746</v>
      </c>
      <c r="D115" s="1">
        <v>2.2564216537330619E-2</v>
      </c>
      <c r="E115" s="1">
        <v>2.0400488749046947E-7</v>
      </c>
      <c r="F115" s="2">
        <f t="shared" si="4"/>
        <v>-0.68841553794940502</v>
      </c>
      <c r="G115" s="2">
        <v>8.7944990448007035E-2</v>
      </c>
      <c r="H115" s="48">
        <v>2.2562513909245421E-2</v>
      </c>
      <c r="I115" s="49">
        <v>2.0400180500488096E-7</v>
      </c>
      <c r="J115" s="3">
        <f t="shared" si="5"/>
        <v>-1.4429335912657937</v>
      </c>
      <c r="K115" s="4">
        <v>9.0404692584611257E-2</v>
      </c>
      <c r="L115" s="24">
        <f t="shared" si="7"/>
        <v>0.75451805331638866</v>
      </c>
      <c r="M115" s="153">
        <v>540</v>
      </c>
      <c r="N115" s="12"/>
      <c r="O115" s="12"/>
      <c r="P115" s="12"/>
    </row>
    <row r="116" spans="1:16">
      <c r="A116" s="38"/>
      <c r="L116" s="153"/>
      <c r="M116" s="153"/>
      <c r="N116" s="12"/>
      <c r="O116" s="12"/>
      <c r="P116" s="12"/>
    </row>
    <row r="117" spans="1:16">
      <c r="I117" s="1"/>
      <c r="J117" s="2"/>
      <c r="K117" s="2"/>
      <c r="N117" s="12"/>
      <c r="O117" s="12"/>
      <c r="P117" s="12"/>
    </row>
    <row r="118" spans="1:16">
      <c r="I118" s="1"/>
      <c r="J118" s="2"/>
      <c r="K118" s="2"/>
      <c r="N118" s="12"/>
      <c r="O118" s="12"/>
      <c r="P118" s="12"/>
    </row>
    <row r="119" spans="1:16">
      <c r="N119" s="12"/>
      <c r="O119" s="12"/>
      <c r="P119" s="12"/>
    </row>
    <row r="120" spans="1:16">
      <c r="N120" s="12"/>
      <c r="O120" s="12"/>
      <c r="P120" s="12"/>
    </row>
    <row r="121" spans="1:16">
      <c r="N121" s="12"/>
      <c r="O121" s="12"/>
      <c r="P121" s="12"/>
    </row>
    <row r="122" spans="1:16">
      <c r="N122" s="12"/>
      <c r="O122" s="12"/>
      <c r="P122" s="12"/>
    </row>
    <row r="123" spans="1:16">
      <c r="N123" s="12"/>
      <c r="O123" s="12"/>
      <c r="P123" s="12"/>
    </row>
    <row r="124" spans="1:16">
      <c r="N124" s="12"/>
      <c r="O124" s="12"/>
      <c r="P124" s="12"/>
    </row>
    <row r="125" spans="1:16">
      <c r="N125" s="12"/>
      <c r="O125" s="12"/>
      <c r="P125" s="12"/>
    </row>
    <row r="126" spans="1:16">
      <c r="N126" s="12"/>
      <c r="O126" s="12"/>
      <c r="P126" s="12"/>
    </row>
    <row r="127" spans="1:16">
      <c r="N127" s="12"/>
      <c r="O127" s="12"/>
      <c r="P127" s="12"/>
    </row>
    <row r="128" spans="1:16">
      <c r="N128" s="12"/>
      <c r="O128" s="12"/>
      <c r="P128" s="12"/>
    </row>
    <row r="129" spans="14:16">
      <c r="N129" s="12"/>
      <c r="O129" s="12"/>
      <c r="P129" s="12"/>
    </row>
    <row r="130" spans="14:16">
      <c r="N130" s="12"/>
      <c r="O130" s="12"/>
      <c r="P130" s="12"/>
    </row>
    <row r="131" spans="14:16">
      <c r="N131" s="12"/>
      <c r="O131" s="12"/>
      <c r="P131" s="12"/>
    </row>
    <row r="132" spans="14:16">
      <c r="N132" s="12"/>
      <c r="O132" s="12"/>
      <c r="P132" s="12"/>
    </row>
    <row r="133" spans="14:16">
      <c r="N133" s="12"/>
      <c r="O133" s="12"/>
      <c r="P133" s="12"/>
    </row>
    <row r="134" spans="14:16">
      <c r="N134" s="12"/>
      <c r="O134" s="12"/>
      <c r="P134" s="12"/>
    </row>
    <row r="135" spans="14:16">
      <c r="N135" s="12"/>
      <c r="O135" s="12"/>
      <c r="P135" s="12"/>
    </row>
    <row r="136" spans="14:16">
      <c r="N136" s="12"/>
      <c r="O136" s="12"/>
      <c r="P136" s="12"/>
    </row>
    <row r="137" spans="14:16">
      <c r="N137" s="12"/>
      <c r="O137" s="12"/>
      <c r="P137" s="12"/>
    </row>
    <row r="138" spans="14:16">
      <c r="N138" s="12"/>
      <c r="O138" s="12"/>
      <c r="P138" s="12"/>
    </row>
    <row r="139" spans="14:16">
      <c r="N139" s="12"/>
      <c r="O139" s="12"/>
      <c r="P139" s="12"/>
    </row>
    <row r="140" spans="14:16">
      <c r="N140" s="12"/>
      <c r="O140" s="12"/>
      <c r="P140" s="12"/>
    </row>
    <row r="141" spans="14:16">
      <c r="N141" s="12"/>
      <c r="O141" s="12"/>
      <c r="P141" s="12"/>
    </row>
    <row r="142" spans="14:16">
      <c r="N142" s="12"/>
      <c r="O142" s="12"/>
      <c r="P142" s="12"/>
    </row>
    <row r="143" spans="14:16">
      <c r="N143" s="12"/>
      <c r="O143" s="12"/>
      <c r="P143" s="12"/>
    </row>
    <row r="144" spans="14:16">
      <c r="N144" s="12"/>
      <c r="O144" s="12"/>
      <c r="P144" s="12"/>
    </row>
    <row r="145" spans="14:16">
      <c r="N145" s="12"/>
      <c r="O145" s="12"/>
      <c r="P145" s="12"/>
    </row>
    <row r="146" spans="14:16">
      <c r="N146" s="12"/>
      <c r="O146" s="12"/>
      <c r="P146" s="12"/>
    </row>
    <row r="147" spans="14:16">
      <c r="N147" s="12"/>
      <c r="O147" s="12"/>
      <c r="P147" s="12"/>
    </row>
    <row r="148" spans="14:16">
      <c r="N148" s="12"/>
      <c r="O148" s="12"/>
      <c r="P148" s="12"/>
    </row>
    <row r="149" spans="14:16">
      <c r="N149" s="12"/>
      <c r="O149" s="12"/>
      <c r="P149" s="12"/>
    </row>
    <row r="150" spans="14:16">
      <c r="N150" s="12"/>
      <c r="O150" s="12"/>
      <c r="P150" s="12"/>
    </row>
    <row r="151" spans="14:16">
      <c r="N151" s="12"/>
      <c r="O151" s="12"/>
      <c r="P151" s="12"/>
    </row>
    <row r="152" spans="14:16">
      <c r="N152" s="12"/>
      <c r="O152" s="12"/>
      <c r="P152" s="12"/>
    </row>
    <row r="153" spans="14:16">
      <c r="N153" s="12"/>
      <c r="O153" s="12"/>
      <c r="P153" s="12"/>
    </row>
    <row r="154" spans="14:16">
      <c r="N154" s="12"/>
      <c r="O154" s="12"/>
      <c r="P154" s="12"/>
    </row>
    <row r="155" spans="14:16">
      <c r="N155" s="12"/>
      <c r="O155" s="12"/>
      <c r="P155" s="12"/>
    </row>
    <row r="156" spans="14:16">
      <c r="N156" s="12"/>
      <c r="O156" s="12"/>
      <c r="P156" s="12"/>
    </row>
    <row r="157" spans="14:16">
      <c r="N157" s="12"/>
      <c r="O157" s="12"/>
      <c r="P157" s="12"/>
    </row>
  </sheetData>
  <customSheetViews>
    <customSheetView guid="{1D9D76DF-D95D-8A4B-A270-84549A8ACB6E}" fitToPage="1">
      <selection activeCell="H122" sqref="H122"/>
      <pageMargins left="0.7" right="0.7" top="0.75" bottom="0.75" header="0.3" footer="0.3"/>
      <pageSetup paperSize="9" scale="42" orientation="portrait" horizontalDpi="0" verticalDpi="0"/>
    </customSheetView>
    <customSheetView guid="{AFF9DCA5-BFEA-0140-8509-4F2293D370A0}" fitToPage="1">
      <selection activeCell="N15" sqref="N15"/>
      <pageMargins left="0.23622047244094491" right="0.23622047244094491" top="0.74803149606299213" bottom="0.74803149606299213" header="0.31496062992125984" footer="0.31496062992125984"/>
      <pageSetup paperSize="9" scale="42" orientation="portrait" horizontalDpi="0" verticalDpi="0"/>
    </customSheetView>
  </customSheetViews>
  <mergeCells count="4">
    <mergeCell ref="A2:M2"/>
    <mergeCell ref="B3:C3"/>
    <mergeCell ref="D3:G3"/>
    <mergeCell ref="H3:K3"/>
  </mergeCells>
  <pageMargins left="0.23622047244094491" right="0.23622047244094491" top="0.74803149606299213" bottom="0.74803149606299213" header="0.31496062992125984" footer="0.31496062992125984"/>
  <pageSetup paperSize="9" scale="4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5"/>
  <sheetViews>
    <sheetView tabSelected="1" topLeftCell="A5" workbookViewId="0">
      <selection activeCell="M17" sqref="M17"/>
    </sheetView>
  </sheetViews>
  <sheetFormatPr baseColWidth="10" defaultRowHeight="16"/>
  <cols>
    <col min="1" max="1" width="12.83203125" style="13" bestFit="1" customWidth="1"/>
    <col min="2" max="2" width="8.83203125" style="13" bestFit="1" customWidth="1"/>
    <col min="3" max="3" width="8.5" style="14" bestFit="1" customWidth="1"/>
    <col min="4" max="4" width="10.6640625" style="1" bestFit="1" customWidth="1"/>
    <col min="5" max="5" width="8.6640625" style="1" bestFit="1" customWidth="1"/>
    <col min="6" max="6" width="6.33203125" style="2" bestFit="1" customWidth="1"/>
    <col min="7" max="7" width="5.5" style="2" bestFit="1" customWidth="1"/>
    <col min="8" max="8" width="6.33203125" style="1" bestFit="1" customWidth="1"/>
    <col min="9" max="16384" width="10.83203125" style="5"/>
  </cols>
  <sheetData>
    <row r="1" spans="1:16">
      <c r="A1" s="141" t="s">
        <v>162</v>
      </c>
      <c r="B1" s="141"/>
      <c r="C1" s="141"/>
      <c r="D1" s="141"/>
      <c r="E1" s="141"/>
      <c r="F1" s="141"/>
      <c r="G1" s="141"/>
      <c r="H1" s="141"/>
      <c r="I1" s="141"/>
      <c r="J1" s="142"/>
      <c r="K1" s="143"/>
      <c r="L1" s="143"/>
      <c r="M1" s="143"/>
      <c r="N1" s="144"/>
      <c r="O1" s="145"/>
      <c r="P1" s="145"/>
    </row>
    <row r="2" spans="1:16" ht="17" thickBot="1">
      <c r="A2" s="185" t="s">
        <v>71</v>
      </c>
      <c r="B2" s="185"/>
      <c r="C2" s="185"/>
      <c r="D2" s="185"/>
      <c r="E2" s="185"/>
      <c r="F2" s="185"/>
      <c r="G2" s="185"/>
      <c r="H2" s="185"/>
    </row>
    <row r="3" spans="1:16" s="15" customFormat="1" ht="20" thickBot="1">
      <c r="A3" s="146" t="s">
        <v>102</v>
      </c>
      <c r="B3" s="45" t="s">
        <v>159</v>
      </c>
      <c r="C3" s="179" t="s">
        <v>153</v>
      </c>
      <c r="D3" s="61" t="s">
        <v>147</v>
      </c>
      <c r="E3" s="46" t="s">
        <v>1</v>
      </c>
      <c r="F3" s="10" t="s">
        <v>143</v>
      </c>
      <c r="G3" s="33" t="s">
        <v>2</v>
      </c>
      <c r="H3" s="34" t="s">
        <v>154</v>
      </c>
    </row>
    <row r="4" spans="1:16" s="15" customFormat="1" ht="17" thickBot="1">
      <c r="A4" s="146" t="s">
        <v>66</v>
      </c>
      <c r="B4" s="181"/>
      <c r="C4" s="179"/>
      <c r="D4" s="31"/>
      <c r="E4" s="31"/>
      <c r="F4" s="32"/>
      <c r="G4" s="33"/>
      <c r="H4" s="34"/>
    </row>
    <row r="5" spans="1:16">
      <c r="A5" s="148" t="s">
        <v>108</v>
      </c>
      <c r="B5" s="182">
        <v>6.69121066840546E-6</v>
      </c>
      <c r="C5" s="35">
        <v>3.21130913367384</v>
      </c>
      <c r="D5" s="52">
        <v>0.51209789680643103</v>
      </c>
      <c r="E5" s="52">
        <v>2.0858279032543501E-6</v>
      </c>
      <c r="F5" s="39">
        <v>-10.379868395704595</v>
      </c>
      <c r="G5" s="35">
        <v>8.1377519975944779E-2</v>
      </c>
      <c r="H5" s="16">
        <v>180</v>
      </c>
    </row>
    <row r="6" spans="1:16">
      <c r="A6" s="148" t="s">
        <v>108</v>
      </c>
      <c r="B6" s="182">
        <v>1.49039663991878E-6</v>
      </c>
      <c r="C6" s="36">
        <v>0.98430357293052595</v>
      </c>
      <c r="D6" s="52">
        <v>0.51209764109973399</v>
      </c>
      <c r="E6" s="52">
        <v>3.6784417600229301E-6</v>
      </c>
      <c r="F6" s="39">
        <v>-10.384856529388475</v>
      </c>
      <c r="G6" s="36">
        <v>0.14351254354894039</v>
      </c>
      <c r="H6" s="16">
        <v>180</v>
      </c>
    </row>
    <row r="7" spans="1:16">
      <c r="A7" s="148" t="s">
        <v>108</v>
      </c>
      <c r="B7" s="182">
        <v>7.2679357302107699E-6</v>
      </c>
      <c r="C7" s="36">
        <v>3.05334696725639</v>
      </c>
      <c r="D7" s="52">
        <v>0.512101389595779</v>
      </c>
      <c r="E7" s="52">
        <v>1.8566546070632699E-6</v>
      </c>
      <c r="F7" s="39">
        <v>-10.311733691376057</v>
      </c>
      <c r="G7" s="36">
        <v>7.2436439813028386E-2</v>
      </c>
      <c r="H7" s="16">
        <v>180</v>
      </c>
    </row>
    <row r="8" spans="1:16">
      <c r="A8" s="148" t="s">
        <v>108</v>
      </c>
      <c r="B8" s="182">
        <v>5.2273572219576002E-6</v>
      </c>
      <c r="C8" s="36">
        <v>3.7466755624043602</v>
      </c>
      <c r="D8" s="52">
        <v>0.51210115978223503</v>
      </c>
      <c r="E8" s="52">
        <v>1.78221623733693E-6</v>
      </c>
      <c r="F8" s="39">
        <v>-10.316216720929194</v>
      </c>
      <c r="G8" s="36">
        <v>6.9532264495020257E-2</v>
      </c>
      <c r="H8" s="16">
        <v>180</v>
      </c>
    </row>
    <row r="9" spans="1:16">
      <c r="A9" s="148" t="s">
        <v>108</v>
      </c>
      <c r="B9" s="182">
        <v>4.6403081107424797E-6</v>
      </c>
      <c r="C9" s="36">
        <v>3.46934070446718</v>
      </c>
      <c r="D9" s="52">
        <v>0.51210066883847605</v>
      </c>
      <c r="E9" s="52">
        <v>1.6986253696547901E-6</v>
      </c>
      <c r="F9" s="39">
        <v>-10.325793682071094</v>
      </c>
      <c r="G9" s="36">
        <v>6.6271009095952849E-2</v>
      </c>
      <c r="H9" s="16">
        <v>180</v>
      </c>
      <c r="M9" s="12"/>
      <c r="N9" s="12"/>
    </row>
    <row r="10" spans="1:16">
      <c r="A10" s="148" t="s">
        <v>108</v>
      </c>
      <c r="B10" s="182">
        <v>1.3431012969399599E-5</v>
      </c>
      <c r="C10" s="36">
        <v>6.2638019101706401</v>
      </c>
      <c r="D10" s="52">
        <v>0.512098592911015</v>
      </c>
      <c r="E10" s="52">
        <v>1.39184580786438E-6</v>
      </c>
      <c r="F10" s="39">
        <v>-10.366289311687371</v>
      </c>
      <c r="G10" s="36">
        <v>5.430215975765762E-2</v>
      </c>
      <c r="H10" s="16">
        <v>180</v>
      </c>
      <c r="M10" s="12"/>
      <c r="N10" s="12"/>
    </row>
    <row r="11" spans="1:16">
      <c r="A11" s="148" t="s">
        <v>108</v>
      </c>
      <c r="B11" s="182">
        <v>6.87234710535168E-6</v>
      </c>
      <c r="C11" s="36">
        <v>3.2018086232136498</v>
      </c>
      <c r="D11" s="52">
        <v>0.51210013407996402</v>
      </c>
      <c r="E11" s="52">
        <v>1.54065223965919E-6</v>
      </c>
      <c r="F11" s="39">
        <v>-10.336225348419603</v>
      </c>
      <c r="G11" s="36">
        <v>6.0107767381190058E-2</v>
      </c>
      <c r="H11" s="16">
        <v>180</v>
      </c>
    </row>
    <row r="12" spans="1:16">
      <c r="A12" s="148" t="s">
        <v>108</v>
      </c>
      <c r="B12" s="182">
        <v>6.3661740464920103E-6</v>
      </c>
      <c r="C12" s="36">
        <v>4.9622858161569097</v>
      </c>
      <c r="D12" s="52">
        <v>0.51210158605496003</v>
      </c>
      <c r="E12" s="52">
        <v>1.41272462210511E-6</v>
      </c>
      <c r="F12" s="39">
        <v>-10.307901313617585</v>
      </c>
      <c r="G12" s="36">
        <v>5.5116736128457688E-2</v>
      </c>
      <c r="H12" s="16">
        <v>180</v>
      </c>
    </row>
    <row r="13" spans="1:16">
      <c r="A13" s="148" t="s">
        <v>108</v>
      </c>
      <c r="B13" s="182">
        <v>9.62728632046034E-6</v>
      </c>
      <c r="C13" s="36">
        <v>4.5634979439601304</v>
      </c>
      <c r="D13" s="52">
        <v>0.51209962878649196</v>
      </c>
      <c r="E13" s="52">
        <v>1.4870836091970301E-6</v>
      </c>
      <c r="F13" s="39">
        <v>-10.346082232957077</v>
      </c>
      <c r="G13" s="36">
        <v>5.8017814374977661E-2</v>
      </c>
      <c r="H13" s="16">
        <v>180</v>
      </c>
    </row>
    <row r="14" spans="1:16">
      <c r="A14" s="148" t="s">
        <v>108</v>
      </c>
      <c r="B14" s="182">
        <v>2.8338088421523699E-5</v>
      </c>
      <c r="C14" s="36">
        <v>11.1930401870318</v>
      </c>
      <c r="D14" s="52">
        <v>0.51209807823249898</v>
      </c>
      <c r="E14" s="52">
        <v>9.0553373164096997E-7</v>
      </c>
      <c r="F14" s="39">
        <v>-10.376329272595575</v>
      </c>
      <c r="G14" s="36">
        <v>3.5328940235501705E-2</v>
      </c>
      <c r="H14" s="16">
        <v>180</v>
      </c>
    </row>
    <row r="15" spans="1:16">
      <c r="A15" s="148" t="s">
        <v>108</v>
      </c>
      <c r="B15" s="182">
        <v>9.6180233659476198E-6</v>
      </c>
      <c r="C15" s="36">
        <v>5.2439070740587699</v>
      </c>
      <c r="D15" s="52">
        <v>0.51209615082278204</v>
      </c>
      <c r="E15" s="52">
        <v>1.52322235280645E-6</v>
      </c>
      <c r="F15" s="39">
        <v>-10.413927729902017</v>
      </c>
      <c r="G15" s="36">
        <v>5.9427749168339261E-2</v>
      </c>
      <c r="H15" s="16">
        <v>180</v>
      </c>
    </row>
    <row r="16" spans="1:16">
      <c r="A16" s="148" t="s">
        <v>108</v>
      </c>
      <c r="B16" s="182">
        <v>2.6088365554217699E-5</v>
      </c>
      <c r="C16" s="36">
        <v>9.5026180227772006</v>
      </c>
      <c r="D16" s="52">
        <v>0.512101507950941</v>
      </c>
      <c r="E16" s="52">
        <v>1.1467586423492199E-6</v>
      </c>
      <c r="F16" s="39">
        <v>-10.309424908003795</v>
      </c>
      <c r="G16" s="36">
        <v>4.4740208040572327E-2</v>
      </c>
      <c r="H16" s="16">
        <v>180</v>
      </c>
    </row>
    <row r="17" spans="1:10">
      <c r="A17" s="148" t="s">
        <v>108</v>
      </c>
      <c r="B17" s="182">
        <v>9.4713072863068307E-6</v>
      </c>
      <c r="C17" s="36">
        <v>6.3194947831635799</v>
      </c>
      <c r="D17" s="52">
        <v>0.51209837529414803</v>
      </c>
      <c r="E17" s="52">
        <v>1.2057699904468001E-6</v>
      </c>
      <c r="F17" s="39">
        <v>-10.370534417649679</v>
      </c>
      <c r="G17" s="36">
        <v>4.70425059173607E-2</v>
      </c>
      <c r="H17" s="16">
        <v>180</v>
      </c>
    </row>
    <row r="18" spans="1:10">
      <c r="A18" s="148" t="s">
        <v>108</v>
      </c>
      <c r="B18" s="182">
        <v>1.02422983868054E-5</v>
      </c>
      <c r="C18" s="36">
        <v>6.6201752207308404</v>
      </c>
      <c r="D18" s="52">
        <v>0.51210020744650397</v>
      </c>
      <c r="E18" s="52">
        <v>1.2430022950469499E-6</v>
      </c>
      <c r="F18" s="39">
        <v>-10.334794169206685</v>
      </c>
      <c r="G18" s="36">
        <v>4.8495105440249375E-2</v>
      </c>
      <c r="H18" s="16">
        <v>180</v>
      </c>
    </row>
    <row r="19" spans="1:10">
      <c r="A19" s="148" t="s">
        <v>108</v>
      </c>
      <c r="B19" s="182">
        <v>5.0729346779983296E-6</v>
      </c>
      <c r="C19" s="36">
        <v>3.2394090369393802</v>
      </c>
      <c r="D19" s="52">
        <v>0.512097873154433</v>
      </c>
      <c r="E19" s="52">
        <v>1.67122123836911E-6</v>
      </c>
      <c r="F19" s="39">
        <v>-10.380329781071174</v>
      </c>
      <c r="G19" s="36">
        <v>6.5201850785179261E-2</v>
      </c>
      <c r="H19" s="16">
        <v>180</v>
      </c>
    </row>
    <row r="20" spans="1:10" ht="17" thickBot="1">
      <c r="A20" s="149" t="s">
        <v>108</v>
      </c>
      <c r="B20" s="183">
        <v>7.2265591635277098E-6</v>
      </c>
      <c r="C20" s="55">
        <v>4.7311795956396896</v>
      </c>
      <c r="D20" s="53">
        <v>0.51209615372092399</v>
      </c>
      <c r="E20" s="53">
        <v>1.7186033967469401E-6</v>
      </c>
      <c r="F20" s="54">
        <v>-10.413871195131819</v>
      </c>
      <c r="G20" s="55">
        <v>6.705044170995933E-2</v>
      </c>
      <c r="H20" s="42">
        <v>180</v>
      </c>
    </row>
    <row r="21" spans="1:10" s="15" customFormat="1" ht="17" thickBot="1">
      <c r="A21" s="146" t="s">
        <v>129</v>
      </c>
      <c r="B21" s="181"/>
      <c r="C21" s="33"/>
      <c r="D21" s="56">
        <f>AVERAGE(D5:D20)</f>
        <v>0.51209919028608231</v>
      </c>
      <c r="E21" s="56">
        <f>2*STDEV(D5:D20)</f>
        <v>3.6753456072371346E-6</v>
      </c>
      <c r="F21" s="32">
        <f>AVERAGE(F5:F20)</f>
        <v>-10.354636168731982</v>
      </c>
      <c r="G21" s="33">
        <f>2*STDEV(F5:F20)</f>
        <v>7.1695874358553069E-2</v>
      </c>
      <c r="H21" s="45"/>
      <c r="I21" s="44"/>
    </row>
    <row r="22" spans="1:10">
      <c r="A22" s="148" t="s">
        <v>4</v>
      </c>
      <c r="B22" s="182">
        <v>7.3258670368298005E-5</v>
      </c>
      <c r="C22" s="36">
        <v>3.1168266169549299</v>
      </c>
      <c r="D22" s="52">
        <v>0.51261801119518702</v>
      </c>
      <c r="E22" s="52">
        <v>1.8251694507490201E-6</v>
      </c>
      <c r="F22" s="39">
        <v>-0.23386857602947231</v>
      </c>
      <c r="G22" s="36">
        <v>7.1208062377703385E-2</v>
      </c>
      <c r="H22" s="16">
        <v>180</v>
      </c>
    </row>
    <row r="23" spans="1:10">
      <c r="A23" s="148" t="s">
        <v>4</v>
      </c>
      <c r="B23" s="182">
        <v>9.6253740566107909E-7</v>
      </c>
      <c r="C23" s="36">
        <v>3.5506341059127502</v>
      </c>
      <c r="D23" s="52">
        <v>0.51262641954344801</v>
      </c>
      <c r="E23" s="52">
        <v>1.72016813161354E-6</v>
      </c>
      <c r="F23" s="39">
        <v>-6.984485012573316E-2</v>
      </c>
      <c r="G23" s="36">
        <v>6.7111489052695816E-2</v>
      </c>
      <c r="H23" s="16">
        <v>180</v>
      </c>
    </row>
    <row r="24" spans="1:10" ht="17" thickBot="1">
      <c r="A24" s="149" t="s">
        <v>4</v>
      </c>
      <c r="B24" s="183">
        <v>4.3420464176348404E-6</v>
      </c>
      <c r="C24" s="55">
        <v>6.4286659935938797</v>
      </c>
      <c r="D24" s="53">
        <v>0.51262311349998102</v>
      </c>
      <c r="E24" s="53">
        <v>1.37509817332089E-6</v>
      </c>
      <c r="F24" s="54">
        <v>-0.13433665643880488</v>
      </c>
      <c r="G24" s="55">
        <v>5.3648759272828528E-2</v>
      </c>
      <c r="H24" s="42">
        <v>180</v>
      </c>
    </row>
    <row r="25" spans="1:10" s="15" customFormat="1" ht="17" thickBot="1">
      <c r="A25" s="146" t="s">
        <v>129</v>
      </c>
      <c r="B25" s="181"/>
      <c r="C25" s="33"/>
      <c r="D25" s="56">
        <f>AVERAGE(D22:D24)</f>
        <v>0.51262251474620535</v>
      </c>
      <c r="E25" s="56">
        <f>2*STDEV(D22:D24)</f>
        <v>8.4720622477499974E-6</v>
      </c>
      <c r="F25" s="32">
        <f>AVERAGE(F22:F24)</f>
        <v>-0.14601669419800345</v>
      </c>
      <c r="G25" s="33">
        <f>2*STDEV(F22:F24)</f>
        <v>0.16526661037703255</v>
      </c>
      <c r="H25" s="45"/>
    </row>
    <row r="26" spans="1:10">
      <c r="A26" s="148" t="s">
        <v>5</v>
      </c>
      <c r="B26" s="182">
        <v>4.2170885991709504E-6</v>
      </c>
      <c r="C26" s="36">
        <v>5.0682084669972802</v>
      </c>
      <c r="D26" s="52">
        <v>0.51297357398466203</v>
      </c>
      <c r="E26" s="52">
        <v>1.4473769868858599E-6</v>
      </c>
      <c r="F26" s="39">
        <v>6.7021825617308295</v>
      </c>
      <c r="G26" s="36">
        <v>5.6468680607046906E-2</v>
      </c>
      <c r="H26" s="16">
        <v>180</v>
      </c>
    </row>
    <row r="27" spans="1:10">
      <c r="A27" s="148" t="s">
        <v>5</v>
      </c>
      <c r="B27" s="182">
        <v>6.7775412353091701E-6</v>
      </c>
      <c r="C27" s="36">
        <v>5.8100827158575798</v>
      </c>
      <c r="D27" s="52">
        <v>0.51297182577423195</v>
      </c>
      <c r="E27" s="52">
        <v>1.3277182388353999E-6</v>
      </c>
      <c r="F27" s="39">
        <v>6.668079789164949</v>
      </c>
      <c r="G27" s="36">
        <v>5.1800255107536941E-2</v>
      </c>
      <c r="H27" s="16">
        <v>180</v>
      </c>
    </row>
    <row r="28" spans="1:10" ht="17" thickBot="1">
      <c r="A28" s="148" t="s">
        <v>5</v>
      </c>
      <c r="B28" s="182">
        <v>8.3875921871766806E-6</v>
      </c>
      <c r="C28" s="36">
        <v>3.9031368122935701</v>
      </c>
      <c r="D28" s="52">
        <v>0.51297485316168001</v>
      </c>
      <c r="E28" s="52">
        <v>1.62657665940854E-6</v>
      </c>
      <c r="F28" s="39">
        <v>6.7271357837039858</v>
      </c>
      <c r="G28" s="36">
        <v>6.3460065131693E-2</v>
      </c>
      <c r="H28" s="16">
        <v>180</v>
      </c>
    </row>
    <row r="29" spans="1:10" s="15" customFormat="1">
      <c r="A29" s="154" t="s">
        <v>129</v>
      </c>
      <c r="B29" s="184"/>
      <c r="C29" s="180"/>
      <c r="D29" s="169">
        <f>AVERAGE(D26:D28)</f>
        <v>0.51297341764019133</v>
      </c>
      <c r="E29" s="169">
        <f>2*STDEV(D26:D28)</f>
        <v>3.0394745501885954E-6</v>
      </c>
      <c r="F29" s="170">
        <f>AVERAGE(F26:F28)</f>
        <v>6.6991327115332551</v>
      </c>
      <c r="G29" s="171">
        <f>2*STDEV(F26:F28)</f>
        <v>5.9291780624954077E-2</v>
      </c>
      <c r="H29" s="150"/>
      <c r="I29" s="44"/>
    </row>
    <row r="30" spans="1:10">
      <c r="A30" s="38"/>
      <c r="B30" s="38"/>
      <c r="H30" s="153"/>
    </row>
    <row r="31" spans="1:10">
      <c r="A31" s="38"/>
      <c r="B31" s="38"/>
      <c r="G31" s="57"/>
      <c r="H31" s="16"/>
    </row>
    <row r="32" spans="1:10">
      <c r="A32" s="38"/>
      <c r="B32" s="38"/>
      <c r="G32" s="58"/>
      <c r="H32" s="16"/>
    </row>
    <row r="33" spans="1:8">
      <c r="A33" s="38"/>
      <c r="B33" s="38"/>
      <c r="G33" s="58"/>
      <c r="H33" s="16"/>
    </row>
    <row r="34" spans="1:8">
      <c r="A34" s="38"/>
      <c r="B34" s="38"/>
      <c r="G34" s="58"/>
      <c r="H34" s="16"/>
    </row>
    <row r="35" spans="1:8">
      <c r="A35" s="38"/>
      <c r="B35" s="38"/>
      <c r="G35" s="58"/>
      <c r="H35" s="16"/>
    </row>
    <row r="36" spans="1:8">
      <c r="A36" s="38"/>
      <c r="B36" s="38"/>
      <c r="G36" s="58"/>
      <c r="H36" s="16"/>
    </row>
    <row r="37" spans="1:8">
      <c r="G37" s="58"/>
      <c r="H37" s="40"/>
    </row>
    <row r="38" spans="1:8">
      <c r="G38" s="58"/>
    </row>
    <row r="39" spans="1:8">
      <c r="G39" s="57"/>
    </row>
    <row r="40" spans="1:8">
      <c r="G40" s="57"/>
    </row>
    <row r="41" spans="1:8">
      <c r="G41" s="57"/>
    </row>
    <row r="42" spans="1:8">
      <c r="G42" s="57"/>
    </row>
    <row r="43" spans="1:8">
      <c r="G43" s="57"/>
    </row>
    <row r="44" spans="1:8">
      <c r="G44" s="57"/>
    </row>
    <row r="45" spans="1:8">
      <c r="G45" s="57"/>
    </row>
  </sheetData>
  <customSheetViews>
    <customSheetView guid="{1D9D76DF-D95D-8A4B-A270-84549A8ACB6E}" fitToPage="1">
      <selection activeCell="B1" sqref="B1:H1048576"/>
      <pageMargins left="0.7" right="0.7" top="0.75" bottom="0.75" header="0.3" footer="0.3"/>
      <pageSetup paperSize="9" orientation="portrait" horizontalDpi="0" verticalDpi="0"/>
    </customSheetView>
    <customSheetView guid="{AFF9DCA5-BFEA-0140-8509-4F2293D370A0}" fitToPage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portrait" horizontalDpi="0" verticalDpi="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5"/>
  <sheetViews>
    <sheetView topLeftCell="A15" workbookViewId="0">
      <selection activeCell="J11" sqref="J11"/>
    </sheetView>
  </sheetViews>
  <sheetFormatPr baseColWidth="10" defaultRowHeight="16"/>
  <cols>
    <col min="1" max="1" width="17.6640625" style="13" bestFit="1" customWidth="1"/>
    <col min="2" max="2" width="9" style="13" bestFit="1" customWidth="1"/>
    <col min="3" max="3" width="8.5" style="14" bestFit="1" customWidth="1"/>
    <col min="4" max="4" width="10.6640625" style="1" bestFit="1" customWidth="1"/>
    <col min="5" max="5" width="8.33203125" style="1" bestFit="1" customWidth="1"/>
    <col min="6" max="6" width="6.33203125" style="2" bestFit="1" customWidth="1"/>
    <col min="7" max="7" width="5.5" style="2" bestFit="1" customWidth="1"/>
    <col min="8" max="8" width="6.33203125" style="49" bestFit="1" customWidth="1"/>
    <col min="9" max="16384" width="10.83203125" style="5"/>
  </cols>
  <sheetData>
    <row r="1" spans="1:16">
      <c r="A1" s="141" t="s">
        <v>163</v>
      </c>
      <c r="B1" s="141"/>
      <c r="C1" s="141"/>
      <c r="D1" s="141"/>
      <c r="E1" s="141"/>
      <c r="F1" s="141"/>
      <c r="G1" s="141"/>
      <c r="H1" s="141"/>
      <c r="I1" s="141"/>
      <c r="J1" s="142"/>
      <c r="K1" s="143"/>
      <c r="L1" s="143"/>
      <c r="M1" s="143"/>
      <c r="N1" s="144"/>
      <c r="O1" s="145"/>
      <c r="P1" s="145"/>
    </row>
    <row r="2" spans="1:16" ht="17" thickBot="1">
      <c r="A2" s="191" t="s">
        <v>100</v>
      </c>
      <c r="B2" s="191"/>
      <c r="C2" s="191"/>
      <c r="D2" s="191"/>
      <c r="E2" s="191"/>
      <c r="F2" s="191"/>
      <c r="G2" s="191"/>
      <c r="H2" s="191"/>
    </row>
    <row r="3" spans="1:16" s="15" customFormat="1" ht="20" thickBot="1">
      <c r="A3" s="146" t="s">
        <v>102</v>
      </c>
      <c r="B3" s="45" t="s">
        <v>159</v>
      </c>
      <c r="C3" s="179" t="s">
        <v>153</v>
      </c>
      <c r="D3" s="31" t="s">
        <v>147</v>
      </c>
      <c r="E3" s="46" t="s">
        <v>1</v>
      </c>
      <c r="F3" s="10" t="s">
        <v>143</v>
      </c>
      <c r="G3" s="33" t="s">
        <v>2</v>
      </c>
      <c r="H3" s="34" t="s">
        <v>154</v>
      </c>
    </row>
    <row r="4" spans="1:16" s="15" customFormat="1" ht="17" thickBot="1">
      <c r="A4" s="147" t="s">
        <v>66</v>
      </c>
      <c r="B4" s="29"/>
      <c r="C4" s="17"/>
      <c r="D4" s="31"/>
      <c r="E4" s="46"/>
      <c r="F4" s="10"/>
      <c r="G4" s="11"/>
      <c r="H4" s="31"/>
    </row>
    <row r="5" spans="1:16">
      <c r="A5" s="148" t="s">
        <v>6</v>
      </c>
      <c r="B5" s="14">
        <v>-1.5159581069117101E-6</v>
      </c>
      <c r="C5" s="36">
        <v>3.1967975100789499</v>
      </c>
      <c r="D5" s="52">
        <v>0.51293484051125005</v>
      </c>
      <c r="E5" s="51">
        <v>1.72118038219997E-6</v>
      </c>
      <c r="F5" s="39">
        <v>5.9465991309526345</v>
      </c>
      <c r="G5" s="36">
        <v>6.7150981495345263E-2</v>
      </c>
      <c r="H5" s="16">
        <v>180</v>
      </c>
    </row>
    <row r="6" spans="1:16">
      <c r="A6" s="148" t="s">
        <v>109</v>
      </c>
      <c r="B6" s="14">
        <v>1.39379764461973E-6</v>
      </c>
      <c r="C6" s="36">
        <v>2.8463014235901198</v>
      </c>
      <c r="D6" s="52">
        <v>0.51293569015492302</v>
      </c>
      <c r="E6" s="51">
        <v>1.9617866229625602E-6</v>
      </c>
      <c r="F6" s="39">
        <v>5.9631733398934905</v>
      </c>
      <c r="G6" s="36">
        <v>7.6538112203650144E-2</v>
      </c>
      <c r="H6" s="16">
        <v>180</v>
      </c>
    </row>
    <row r="7" spans="1:16">
      <c r="A7" s="148" t="s">
        <v>9</v>
      </c>
      <c r="B7" s="14">
        <v>-7.8494348410410297E-7</v>
      </c>
      <c r="C7" s="36">
        <v>3.3087798976692802</v>
      </c>
      <c r="D7" s="52">
        <v>0.51287136937080102</v>
      </c>
      <c r="E7" s="51">
        <v>1.86997200231546E-6</v>
      </c>
      <c r="F7" s="39">
        <v>4.708451920507617</v>
      </c>
      <c r="G7" s="36">
        <v>7.295601125001383E-2</v>
      </c>
      <c r="H7" s="16">
        <v>180</v>
      </c>
    </row>
    <row r="8" spans="1:16">
      <c r="A8" s="148" t="s">
        <v>110</v>
      </c>
      <c r="B8" s="14">
        <v>6.1447187138885804E-7</v>
      </c>
      <c r="C8" s="36">
        <v>3.1750301160458698</v>
      </c>
      <c r="D8" s="52">
        <v>0.51290661942770299</v>
      </c>
      <c r="E8" s="51">
        <v>1.76139840176109E-6</v>
      </c>
      <c r="F8" s="39">
        <v>5.3960834852229134</v>
      </c>
      <c r="G8" s="36">
        <v>6.8720067174510291E-2</v>
      </c>
      <c r="H8" s="16">
        <v>180</v>
      </c>
    </row>
    <row r="9" spans="1:16">
      <c r="A9" s="148" t="s">
        <v>10</v>
      </c>
      <c r="B9" s="14">
        <v>3.0174154366179501E-6</v>
      </c>
      <c r="C9" s="36">
        <v>3.0313752759498098</v>
      </c>
      <c r="D9" s="52">
        <v>0.51272817509378499</v>
      </c>
      <c r="E9" s="51">
        <v>1.86006962291527E-6</v>
      </c>
      <c r="F9" s="39">
        <v>1.9151257980398739</v>
      </c>
      <c r="G9" s="36">
        <v>7.2569674927080996E-2</v>
      </c>
      <c r="H9" s="16">
        <v>180</v>
      </c>
    </row>
    <row r="10" spans="1:16">
      <c r="A10" s="148" t="s">
        <v>111</v>
      </c>
      <c r="B10" s="14">
        <v>3.94480179923777E-6</v>
      </c>
      <c r="C10" s="36">
        <v>5.3339786625255297</v>
      </c>
      <c r="D10" s="52">
        <v>0.51282363573231005</v>
      </c>
      <c r="E10" s="51">
        <v>1.4370230807163801E-6</v>
      </c>
      <c r="F10" s="39">
        <v>3.7773000470120444</v>
      </c>
      <c r="G10" s="36">
        <v>5.6064728193305768E-2</v>
      </c>
      <c r="H10" s="16">
        <v>180</v>
      </c>
    </row>
    <row r="11" spans="1:16">
      <c r="A11" s="148" t="s">
        <v>112</v>
      </c>
      <c r="B11" s="14">
        <v>3.9328261017939396E-6</v>
      </c>
      <c r="C11" s="36">
        <v>5.6661725097284803</v>
      </c>
      <c r="D11" s="52">
        <v>0.51277888231110802</v>
      </c>
      <c r="E11" s="51">
        <v>1.2587249427074201E-6</v>
      </c>
      <c r="F11" s="39">
        <v>2.9042840081139332</v>
      </c>
      <c r="G11" s="36">
        <v>4.9108516577689443E-2</v>
      </c>
      <c r="H11" s="16">
        <v>180</v>
      </c>
    </row>
    <row r="12" spans="1:16">
      <c r="A12" s="148" t="s">
        <v>113</v>
      </c>
      <c r="B12" s="14">
        <v>-2.98307735714311E-7</v>
      </c>
      <c r="C12" s="36">
        <v>3.1794113727081301</v>
      </c>
      <c r="D12" s="52">
        <v>0.512745872396838</v>
      </c>
      <c r="E12" s="51">
        <v>1.64971402954699E-6</v>
      </c>
      <c r="F12" s="39">
        <v>2.2603514589070173</v>
      </c>
      <c r="G12" s="36">
        <v>6.4362757914437907E-2</v>
      </c>
      <c r="H12" s="16">
        <v>180</v>
      </c>
    </row>
    <row r="13" spans="1:16">
      <c r="A13" s="148" t="s">
        <v>7</v>
      </c>
      <c r="B13" s="14">
        <v>-5.8832300377089999E-7</v>
      </c>
      <c r="C13" s="36">
        <v>3.4526964465935399</v>
      </c>
      <c r="D13" s="52">
        <v>0.51287682697932901</v>
      </c>
      <c r="E13" s="51">
        <v>1.78062383319701E-6</v>
      </c>
      <c r="F13" s="39">
        <v>4.8149148377785167</v>
      </c>
      <c r="G13" s="36">
        <v>6.9470137651350683E-2</v>
      </c>
      <c r="H13" s="16">
        <v>180</v>
      </c>
    </row>
    <row r="14" spans="1:16">
      <c r="A14" s="148" t="s">
        <v>114</v>
      </c>
      <c r="B14" s="14">
        <v>-2.8448041677122698E-6</v>
      </c>
      <c r="C14" s="36">
        <v>4.7329969197432904</v>
      </c>
      <c r="D14" s="52">
        <v>0.51256329165144698</v>
      </c>
      <c r="E14" s="51">
        <v>1.55187936780583E-6</v>
      </c>
      <c r="F14" s="39">
        <v>-1.301296228333193</v>
      </c>
      <c r="G14" s="36">
        <v>6.0545788103105735E-2</v>
      </c>
      <c r="H14" s="16">
        <v>180</v>
      </c>
    </row>
    <row r="15" spans="1:16">
      <c r="A15" s="148" t="s">
        <v>8</v>
      </c>
      <c r="B15" s="14">
        <v>5.2125262523529303E-8</v>
      </c>
      <c r="C15" s="36">
        <v>4.5376065848068201</v>
      </c>
      <c r="D15" s="52">
        <v>0.51289406121276004</v>
      </c>
      <c r="E15" s="51">
        <v>1.66468845795811E-6</v>
      </c>
      <c r="F15" s="39">
        <v>5.1511072851773143</v>
      </c>
      <c r="G15" s="36">
        <v>6.4946977662572181E-2</v>
      </c>
      <c r="H15" s="16">
        <v>180</v>
      </c>
    </row>
    <row r="16" spans="1:16">
      <c r="A16" s="148" t="s">
        <v>11</v>
      </c>
      <c r="B16" s="14">
        <v>1.9602307968318599E-7</v>
      </c>
      <c r="C16" s="36">
        <v>4.3914376834184798</v>
      </c>
      <c r="D16" s="52">
        <v>0.51283397785961105</v>
      </c>
      <c r="E16" s="51">
        <v>1.5130149791393801E-6</v>
      </c>
      <c r="F16" s="39">
        <v>3.9790464781819246</v>
      </c>
      <c r="G16" s="36">
        <v>5.9029513654884624E-2</v>
      </c>
      <c r="H16" s="16">
        <v>180</v>
      </c>
    </row>
    <row r="17" spans="1:8">
      <c r="A17" s="148" t="s">
        <v>115</v>
      </c>
      <c r="B17" s="14">
        <v>5.2121747429670396E-6</v>
      </c>
      <c r="C17" s="36">
        <v>4.1793971619954702</v>
      </c>
      <c r="D17" s="52">
        <v>0.51287566484934999</v>
      </c>
      <c r="E17" s="51">
        <v>1.5633363041583599E-6</v>
      </c>
      <c r="F17" s="39">
        <v>4.7922448812975915</v>
      </c>
      <c r="G17" s="36">
        <v>6.0992774679746731E-2</v>
      </c>
      <c r="H17" s="16">
        <v>180</v>
      </c>
    </row>
    <row r="18" spans="1:8">
      <c r="A18" s="148" t="s">
        <v>116</v>
      </c>
      <c r="B18" s="14">
        <v>2.2975358691791499E-5</v>
      </c>
      <c r="C18" s="36">
        <v>6.2365507084056198</v>
      </c>
      <c r="D18" s="52">
        <v>0.51293442529993705</v>
      </c>
      <c r="E18" s="51">
        <v>1.34328769419085E-6</v>
      </c>
      <c r="F18" s="39">
        <v>5.9384995013367359</v>
      </c>
      <c r="G18" s="36">
        <v>5.2407689530298285E-2</v>
      </c>
      <c r="H18" s="16">
        <v>180</v>
      </c>
    </row>
    <row r="19" spans="1:8">
      <c r="A19" s="148" t="s">
        <v>12</v>
      </c>
      <c r="B19" s="14">
        <v>4.0512171595880598E-6</v>
      </c>
      <c r="C19" s="36">
        <v>3.80402498289344</v>
      </c>
      <c r="D19" s="52">
        <v>0.51293549150653095</v>
      </c>
      <c r="E19" s="51">
        <v>1.5966564918821699E-6</v>
      </c>
      <c r="F19" s="39">
        <v>5.9592982566547548</v>
      </c>
      <c r="G19" s="36">
        <v>6.2292744940073419E-2</v>
      </c>
      <c r="H19" s="16">
        <v>180</v>
      </c>
    </row>
    <row r="20" spans="1:8">
      <c r="A20" s="148" t="s">
        <v>117</v>
      </c>
      <c r="B20" s="14">
        <v>1.66098915580358E-4</v>
      </c>
      <c r="C20" s="36">
        <v>6.1977658890843603</v>
      </c>
      <c r="D20" s="52">
        <v>0.51293967605249602</v>
      </c>
      <c r="E20" s="51">
        <v>1.3405251060368501E-6</v>
      </c>
      <c r="F20" s="39">
        <v>6.040927228136983</v>
      </c>
      <c r="G20" s="36">
        <v>5.2299908550601515E-2</v>
      </c>
      <c r="H20" s="16">
        <v>180</v>
      </c>
    </row>
    <row r="21" spans="1:8">
      <c r="A21" s="148" t="s">
        <v>46</v>
      </c>
      <c r="B21" s="14">
        <v>7.68001400902233E-6</v>
      </c>
      <c r="C21" s="36">
        <v>5.3710233752539596</v>
      </c>
      <c r="D21" s="52">
        <v>0.51291283411519195</v>
      </c>
      <c r="E21" s="51">
        <v>1.3712687095463801E-6</v>
      </c>
      <c r="F21" s="39">
        <v>5.5173149287379708</v>
      </c>
      <c r="G21" s="36">
        <v>5.3499354684127809E-2</v>
      </c>
      <c r="H21" s="16">
        <v>180</v>
      </c>
    </row>
    <row r="22" spans="1:8">
      <c r="A22" s="148" t="s">
        <v>49</v>
      </c>
      <c r="B22" s="14">
        <v>3.1221814368404798E-6</v>
      </c>
      <c r="C22" s="36">
        <v>2.7675909661372202</v>
      </c>
      <c r="D22" s="52">
        <v>0.51283805593917398</v>
      </c>
      <c r="E22" s="51">
        <v>1.87001294802455E-6</v>
      </c>
      <c r="F22" s="39">
        <v>4.0585985832652938</v>
      </c>
      <c r="G22" s="36">
        <v>7.2957608723278611E-2</v>
      </c>
      <c r="H22" s="16">
        <v>180</v>
      </c>
    </row>
    <row r="23" spans="1:8">
      <c r="A23" s="148" t="s">
        <v>47</v>
      </c>
      <c r="B23" s="14">
        <v>4.9456351533080901E-6</v>
      </c>
      <c r="C23" s="36">
        <v>8.1063749987467393</v>
      </c>
      <c r="D23" s="52">
        <v>0.51299892759989296</v>
      </c>
      <c r="E23" s="51">
        <v>1.1770384986473299E-6</v>
      </c>
      <c r="F23" s="39">
        <v>7.1967617949186824</v>
      </c>
      <c r="G23" s="36">
        <v>4.5921561309114622E-2</v>
      </c>
      <c r="H23" s="16">
        <v>180</v>
      </c>
    </row>
    <row r="24" spans="1:8">
      <c r="A24" s="148" t="s">
        <v>50</v>
      </c>
      <c r="B24" s="14">
        <v>8.3142225845839908E-6</v>
      </c>
      <c r="C24" s="36">
        <v>2.7267013982716799</v>
      </c>
      <c r="D24" s="52">
        <v>0.51294402866988198</v>
      </c>
      <c r="E24" s="51">
        <v>2.0495770745260501E-6</v>
      </c>
      <c r="F24" s="39">
        <v>6.1258348103310212</v>
      </c>
      <c r="G24" s="36">
        <v>7.9963212242795123E-2</v>
      </c>
      <c r="H24" s="16">
        <v>180</v>
      </c>
    </row>
    <row r="25" spans="1:8">
      <c r="A25" s="148" t="s">
        <v>48</v>
      </c>
      <c r="B25" s="14">
        <v>4.3797161664433601E-6</v>
      </c>
      <c r="C25" s="36">
        <v>7.0041358868340602</v>
      </c>
      <c r="D25" s="52">
        <v>0.51299975303279299</v>
      </c>
      <c r="E25" s="51">
        <v>1.2359767880156E-6</v>
      </c>
      <c r="F25" s="39">
        <v>7.2128637183332955</v>
      </c>
      <c r="G25" s="36">
        <v>4.8221008834836709E-2</v>
      </c>
      <c r="H25" s="16">
        <v>180</v>
      </c>
    </row>
    <row r="26" spans="1:8">
      <c r="A26" s="148" t="s">
        <v>13</v>
      </c>
      <c r="B26" s="14">
        <v>7.0814314280244604E-6</v>
      </c>
      <c r="C26" s="36">
        <v>2.72824481450087</v>
      </c>
      <c r="D26" s="52">
        <v>0.51292910747665799</v>
      </c>
      <c r="E26" s="51">
        <v>1.9872963454263199E-6</v>
      </c>
      <c r="F26" s="39">
        <v>5.8347634094357836</v>
      </c>
      <c r="G26" s="36">
        <v>7.7533361109161092E-2</v>
      </c>
      <c r="H26" s="16">
        <v>180</v>
      </c>
    </row>
    <row r="27" spans="1:8">
      <c r="A27" s="148" t="s">
        <v>14</v>
      </c>
      <c r="B27" s="14">
        <v>3.6397839915666298E-6</v>
      </c>
      <c r="C27" s="36">
        <v>3.2763470256877998</v>
      </c>
      <c r="D27" s="52">
        <v>0.5129018231786</v>
      </c>
      <c r="E27" s="51">
        <v>1.79998151748879E-6</v>
      </c>
      <c r="F27" s="39">
        <v>5.3025218695745835</v>
      </c>
      <c r="G27" s="36">
        <v>7.0225367907461589E-2</v>
      </c>
      <c r="H27" s="16">
        <v>180</v>
      </c>
    </row>
    <row r="28" spans="1:8">
      <c r="A28" s="148" t="s">
        <v>15</v>
      </c>
      <c r="B28" s="14">
        <v>6.9783375289647997E-6</v>
      </c>
      <c r="C28" s="36">
        <v>6.4348148916787702</v>
      </c>
      <c r="D28" s="52">
        <v>0.51292348597207105</v>
      </c>
      <c r="E28" s="51">
        <v>1.2487105316588701E-6</v>
      </c>
      <c r="F28" s="39">
        <v>5.7251033312732957</v>
      </c>
      <c r="G28" s="36">
        <v>4.8717809399967393E-2</v>
      </c>
      <c r="H28" s="16">
        <v>180</v>
      </c>
    </row>
    <row r="29" spans="1:8">
      <c r="A29" s="148" t="s">
        <v>16</v>
      </c>
      <c r="B29" s="14">
        <v>-2.3853102074087399E-7</v>
      </c>
      <c r="C29" s="36">
        <v>3.6751781319709802</v>
      </c>
      <c r="D29" s="52">
        <v>0.51295063801535701</v>
      </c>
      <c r="E29" s="51">
        <v>1.7162248011861099E-6</v>
      </c>
      <c r="F29" s="39">
        <v>6.2547649446376141</v>
      </c>
      <c r="G29" s="36">
        <v>6.6957642008702578E-2</v>
      </c>
      <c r="H29" s="16">
        <v>180</v>
      </c>
    </row>
    <row r="30" spans="1:8" s="12" customFormat="1">
      <c r="A30" s="148" t="s">
        <v>17</v>
      </c>
      <c r="B30" s="14">
        <v>2.17546702060783E-6</v>
      </c>
      <c r="C30" s="36">
        <v>2.5607939251752301</v>
      </c>
      <c r="D30" s="52">
        <v>0.51290216606859396</v>
      </c>
      <c r="E30" s="51">
        <v>2.17808677678627E-6</v>
      </c>
      <c r="F30" s="39">
        <v>5.3092107093610785</v>
      </c>
      <c r="G30" s="36">
        <v>8.4976953238502517E-2</v>
      </c>
      <c r="H30" s="16">
        <v>180</v>
      </c>
    </row>
    <row r="31" spans="1:8">
      <c r="A31" s="148" t="s">
        <v>18</v>
      </c>
      <c r="B31" s="14">
        <v>1.82610830253835E-6</v>
      </c>
      <c r="C31" s="36">
        <v>2.8814470734994599</v>
      </c>
      <c r="D31" s="52">
        <v>0.51285149562701704</v>
      </c>
      <c r="E31" s="51">
        <v>1.8989184947012801E-6</v>
      </c>
      <c r="F31" s="39">
        <v>4.3207698928471316</v>
      </c>
      <c r="G31" s="36">
        <v>7.4085343997332131E-2</v>
      </c>
      <c r="H31" s="16">
        <v>180</v>
      </c>
    </row>
    <row r="32" spans="1:8">
      <c r="A32" s="148" t="s">
        <v>19</v>
      </c>
      <c r="B32" s="14">
        <v>1.15729069941615E-5</v>
      </c>
      <c r="C32" s="36">
        <v>4.6788993880547602</v>
      </c>
      <c r="D32" s="52">
        <v>0.51284089766734198</v>
      </c>
      <c r="E32" s="51">
        <v>1.5594348082646901E-6</v>
      </c>
      <c r="F32" s="39">
        <v>4.114032876381124</v>
      </c>
      <c r="G32" s="36">
        <v>6.0840559790165116E-2</v>
      </c>
      <c r="H32" s="16">
        <v>180</v>
      </c>
    </row>
    <row r="33" spans="1:8">
      <c r="A33" s="148" t="s">
        <v>20</v>
      </c>
      <c r="B33" s="14">
        <v>2.8648964021812699E-6</v>
      </c>
      <c r="C33" s="36">
        <v>2.8484131856635702</v>
      </c>
      <c r="D33" s="52">
        <v>0.51285857605006901</v>
      </c>
      <c r="E33" s="51">
        <v>1.8620725836149299E-6</v>
      </c>
      <c r="F33" s="39">
        <v>4.4588894537778145</v>
      </c>
      <c r="G33" s="36">
        <v>7.2647819426840954E-2</v>
      </c>
      <c r="H33" s="16">
        <v>180</v>
      </c>
    </row>
    <row r="34" spans="1:8">
      <c r="A34" s="148" t="s">
        <v>118</v>
      </c>
      <c r="B34" s="14">
        <v>2.6080484226193898E-6</v>
      </c>
      <c r="C34" s="36">
        <v>2.56172303933212</v>
      </c>
      <c r="D34" s="52">
        <v>0.51283663847066596</v>
      </c>
      <c r="E34" s="51">
        <v>2.0101743985384799E-6</v>
      </c>
      <c r="F34" s="39">
        <v>4.0309476750466366</v>
      </c>
      <c r="G34" s="36">
        <v>7.8425936775872174E-2</v>
      </c>
      <c r="H34" s="16">
        <v>180</v>
      </c>
    </row>
    <row r="35" spans="1:8">
      <c r="A35" s="148" t="s">
        <v>22</v>
      </c>
      <c r="B35" s="14">
        <v>3.1432546085190098E-6</v>
      </c>
      <c r="C35" s="36">
        <v>3.0101080732132401</v>
      </c>
      <c r="D35" s="52">
        <v>0.512862219064529</v>
      </c>
      <c r="E35" s="51">
        <v>1.8356035906018101E-6</v>
      </c>
      <c r="F35" s="39">
        <v>4.5299546364629961</v>
      </c>
      <c r="G35" s="36">
        <v>7.1615145058601115E-2</v>
      </c>
      <c r="H35" s="16">
        <v>180</v>
      </c>
    </row>
    <row r="36" spans="1:8">
      <c r="A36" s="148" t="s">
        <v>23</v>
      </c>
      <c r="B36" s="14">
        <v>-1.9431751463576801E-6</v>
      </c>
      <c r="C36" s="36">
        <v>10.2470921464396</v>
      </c>
      <c r="D36" s="52">
        <v>0.51278555069463205</v>
      </c>
      <c r="E36" s="51">
        <v>1.1756809013951001E-6</v>
      </c>
      <c r="F36" s="39">
        <v>3.0343658122244932</v>
      </c>
      <c r="G36" s="36">
        <v>4.5868595339726426E-2</v>
      </c>
      <c r="H36" s="16">
        <v>180</v>
      </c>
    </row>
    <row r="37" spans="1:8">
      <c r="A37" s="148" t="s">
        <v>24</v>
      </c>
      <c r="B37" s="14">
        <v>3.5471127919968102E-5</v>
      </c>
      <c r="C37" s="36">
        <v>5.9587824411443497</v>
      </c>
      <c r="D37" s="52">
        <v>0.512729549943714</v>
      </c>
      <c r="E37" s="51">
        <v>2.76652833871859E-5</v>
      </c>
      <c r="F37" s="39">
        <v>1.9419453351154914</v>
      </c>
      <c r="G37" s="36">
        <v>1.0793470295222818</v>
      </c>
      <c r="H37" s="16">
        <v>180</v>
      </c>
    </row>
    <row r="38" spans="1:8">
      <c r="A38" s="148" t="s">
        <v>24</v>
      </c>
      <c r="B38" s="14">
        <v>4.8328651543148124E-5</v>
      </c>
      <c r="C38" s="36">
        <v>7.772898647461294</v>
      </c>
      <c r="D38" s="52">
        <v>0.51277331021351857</v>
      </c>
      <c r="E38" s="51">
        <v>4.3012471376712649E-6</v>
      </c>
      <c r="F38" s="39">
        <v>2.7955877244512095</v>
      </c>
      <c r="G38" s="36">
        <v>0.16781098014728713</v>
      </c>
      <c r="H38" s="16">
        <v>180</v>
      </c>
    </row>
    <row r="39" spans="1:8">
      <c r="A39" s="148" t="s">
        <v>25</v>
      </c>
      <c r="B39" s="14">
        <v>3.0351860826552599E-6</v>
      </c>
      <c r="C39" s="36">
        <v>5.1178461997603799</v>
      </c>
      <c r="D39" s="52">
        <v>0.51275167404801303</v>
      </c>
      <c r="E39" s="51">
        <v>1.50403988869139E-6</v>
      </c>
      <c r="F39" s="39">
        <v>2.3735257010515376</v>
      </c>
      <c r="G39" s="36">
        <v>5.8679355041668657E-2</v>
      </c>
      <c r="H39" s="16">
        <v>180</v>
      </c>
    </row>
    <row r="40" spans="1:8">
      <c r="A40" s="148" t="s">
        <v>25</v>
      </c>
      <c r="B40" s="14">
        <v>-2.0076460610535102E-6</v>
      </c>
      <c r="C40" s="36">
        <v>8.0903891429444297</v>
      </c>
      <c r="D40" s="52">
        <v>0.51275192668973701</v>
      </c>
      <c r="E40" s="51">
        <v>1.17878549003594E-6</v>
      </c>
      <c r="F40" s="39">
        <v>2.3784540455484837</v>
      </c>
      <c r="G40" s="36">
        <v>4.5989719290595588E-2</v>
      </c>
      <c r="H40" s="16">
        <v>180</v>
      </c>
    </row>
    <row r="41" spans="1:8">
      <c r="A41" s="148" t="s">
        <v>26</v>
      </c>
      <c r="B41" s="14">
        <v>-2.23760228195022E-7</v>
      </c>
      <c r="C41" s="36">
        <v>4.3339778859797802</v>
      </c>
      <c r="D41" s="52">
        <v>0.51290149110647998</v>
      </c>
      <c r="E41" s="51">
        <v>1.4886674351999201E-6</v>
      </c>
      <c r="F41" s="39">
        <v>5.2960440567262346</v>
      </c>
      <c r="G41" s="36">
        <v>5.8079606546357354E-2</v>
      </c>
      <c r="H41" s="16">
        <v>180</v>
      </c>
    </row>
    <row r="42" spans="1:8">
      <c r="A42" s="148" t="s">
        <v>127</v>
      </c>
      <c r="B42" s="14">
        <v>4.1347111112630704E-6</v>
      </c>
      <c r="C42" s="36">
        <v>4.5110106501110101</v>
      </c>
      <c r="D42" s="52">
        <v>0.51289018417302801</v>
      </c>
      <c r="E42" s="51">
        <v>1.49534658631045E-6</v>
      </c>
      <c r="F42" s="39">
        <v>5.0754769137184574</v>
      </c>
      <c r="G42" s="36">
        <v>5.8340190247641033E-2</v>
      </c>
      <c r="H42" s="16">
        <v>180</v>
      </c>
    </row>
    <row r="43" spans="1:8">
      <c r="A43" s="148" t="s">
        <v>128</v>
      </c>
      <c r="B43" s="14">
        <v>7.7881126147826494E-6</v>
      </c>
      <c r="C43" s="36">
        <v>4.3607827191139199</v>
      </c>
      <c r="D43" s="52">
        <v>0.51289246085644602</v>
      </c>
      <c r="E43" s="51">
        <v>1.55380129972498E-6</v>
      </c>
      <c r="F43" s="39">
        <v>5.1198887393644199</v>
      </c>
      <c r="G43" s="36">
        <v>6.0620771309416455E-2</v>
      </c>
      <c r="H43" s="16">
        <v>180</v>
      </c>
    </row>
    <row r="44" spans="1:8">
      <c r="A44" s="148" t="s">
        <v>28</v>
      </c>
      <c r="B44" s="14">
        <v>1.14042068565543E-5</v>
      </c>
      <c r="C44" s="36">
        <v>5.2295446413370401</v>
      </c>
      <c r="D44" s="52">
        <v>0.51288911576756802</v>
      </c>
      <c r="E44" s="51">
        <v>1.5084036803677599E-6</v>
      </c>
      <c r="F44" s="39">
        <v>5.0546352645763903</v>
      </c>
      <c r="G44" s="36">
        <v>5.884960616597823E-2</v>
      </c>
      <c r="H44" s="16">
        <v>180</v>
      </c>
    </row>
    <row r="45" spans="1:8">
      <c r="A45" s="148" t="s">
        <v>29</v>
      </c>
      <c r="B45" s="14">
        <v>1.0907237277728801E-6</v>
      </c>
      <c r="C45" s="36">
        <v>3.95581227939936</v>
      </c>
      <c r="D45" s="52">
        <v>0.51286241350113504</v>
      </c>
      <c r="E45" s="51">
        <v>1.5911414694265E-6</v>
      </c>
      <c r="F45" s="39">
        <v>4.5337475593498766</v>
      </c>
      <c r="G45" s="36">
        <v>6.2077579126018634E-2</v>
      </c>
      <c r="H45" s="16">
        <v>180</v>
      </c>
    </row>
    <row r="46" spans="1:8">
      <c r="A46" s="148" t="s">
        <v>30</v>
      </c>
      <c r="B46" s="14">
        <v>4.2293033018371103E-6</v>
      </c>
      <c r="C46" s="36">
        <v>3.3200951663999301</v>
      </c>
      <c r="D46" s="52">
        <v>0.512952255406668</v>
      </c>
      <c r="E46" s="51">
        <v>1.7519612077118E-6</v>
      </c>
      <c r="F46" s="39">
        <v>6.2863157963444216</v>
      </c>
      <c r="G46" s="36">
        <v>6.8351879822792228E-2</v>
      </c>
      <c r="H46" s="16">
        <v>180</v>
      </c>
    </row>
    <row r="47" spans="1:8">
      <c r="A47" s="148" t="s">
        <v>31</v>
      </c>
      <c r="B47" s="14">
        <v>2.34423178845673E-6</v>
      </c>
      <c r="C47" s="36">
        <v>7.3310520906181802</v>
      </c>
      <c r="D47" s="52">
        <v>0.51282152877604703</v>
      </c>
      <c r="E47" s="51">
        <v>1.25412631482193E-6</v>
      </c>
      <c r="F47" s="39">
        <v>3.7361991308926257</v>
      </c>
      <c r="G47" s="36">
        <v>4.8929103435568777E-2</v>
      </c>
      <c r="H47" s="16">
        <v>180</v>
      </c>
    </row>
    <row r="48" spans="1:8">
      <c r="A48" s="148" t="s">
        <v>119</v>
      </c>
      <c r="B48" s="14">
        <v>3.5780964203025799E-6</v>
      </c>
      <c r="C48" s="36">
        <v>6.3148940579918298</v>
      </c>
      <c r="D48" s="52">
        <v>0.51310150658181097</v>
      </c>
      <c r="E48" s="51">
        <v>1.32666099236714E-6</v>
      </c>
      <c r="F48" s="39">
        <v>9.1977953262767365</v>
      </c>
      <c r="G48" s="36">
        <v>5.1759007173579619E-2</v>
      </c>
      <c r="H48" s="16">
        <v>180</v>
      </c>
    </row>
    <row r="49" spans="1:8">
      <c r="A49" s="148" t="s">
        <v>120</v>
      </c>
      <c r="B49" s="14">
        <v>5.0525102128791504E-6</v>
      </c>
      <c r="C49" s="36">
        <v>3.9306931622547698</v>
      </c>
      <c r="D49" s="52">
        <v>0.51307675215167203</v>
      </c>
      <c r="E49" s="51">
        <v>1.45137034558719E-6</v>
      </c>
      <c r="F49" s="39">
        <v>8.714904544642188</v>
      </c>
      <c r="G49" s="36">
        <v>5.6624479469746802E-2</v>
      </c>
      <c r="H49" s="16">
        <v>180</v>
      </c>
    </row>
    <row r="50" spans="1:8">
      <c r="A50" s="148" t="s">
        <v>121</v>
      </c>
      <c r="B50" s="14">
        <v>4.1170906422415997E-6</v>
      </c>
      <c r="C50" s="36">
        <v>3.82949352439605</v>
      </c>
      <c r="D50" s="52">
        <v>0.51302673200747995</v>
      </c>
      <c r="E50" s="51">
        <v>1.50824226851315E-6</v>
      </c>
      <c r="F50" s="39">
        <v>7.739149239800458</v>
      </c>
      <c r="G50" s="36">
        <v>5.8843308758937951E-2</v>
      </c>
      <c r="H50" s="16">
        <v>180</v>
      </c>
    </row>
    <row r="51" spans="1:8">
      <c r="A51" s="148" t="s">
        <v>122</v>
      </c>
      <c r="B51" s="14">
        <v>4.2415272212820996E-6</v>
      </c>
      <c r="C51" s="36">
        <v>3.4919626380428901</v>
      </c>
      <c r="D51" s="52">
        <v>0.51303032383131897</v>
      </c>
      <c r="E51" s="51">
        <v>1.7882903285764099E-6</v>
      </c>
      <c r="F51" s="39">
        <v>7.8092158344023055</v>
      </c>
      <c r="G51" s="36">
        <v>6.9769242090345074E-2</v>
      </c>
      <c r="H51" s="16">
        <v>180</v>
      </c>
    </row>
    <row r="52" spans="1:8">
      <c r="A52" s="148" t="s">
        <v>123</v>
      </c>
      <c r="B52" s="14">
        <v>1.02928156985929E-5</v>
      </c>
      <c r="C52" s="36">
        <v>6.5651756588629802</v>
      </c>
      <c r="D52" s="52">
        <v>0.51309740822074901</v>
      </c>
      <c r="E52" s="51">
        <v>1.2716866863170301E-6</v>
      </c>
      <c r="F52" s="39">
        <v>9.1178475849829077</v>
      </c>
      <c r="G52" s="36">
        <v>4.9614212445092676E-2</v>
      </c>
      <c r="H52" s="16">
        <v>180</v>
      </c>
    </row>
    <row r="53" spans="1:8">
      <c r="A53" s="148" t="s">
        <v>42</v>
      </c>
      <c r="B53" s="14">
        <v>-1.18493628663712E-6</v>
      </c>
      <c r="C53" s="36">
        <v>6.2228185666554001</v>
      </c>
      <c r="D53" s="52">
        <v>0.51273273318035195</v>
      </c>
      <c r="E53" s="51">
        <v>1.44248400948377E-6</v>
      </c>
      <c r="F53" s="39">
        <v>2.0040415182864812</v>
      </c>
      <c r="G53" s="36">
        <v>5.6277783566649475E-2</v>
      </c>
      <c r="H53" s="16">
        <v>180</v>
      </c>
    </row>
    <row r="54" spans="1:8">
      <c r="A54" s="148" t="s">
        <v>43</v>
      </c>
      <c r="B54" s="14">
        <v>4.1968848211832999E-6</v>
      </c>
      <c r="C54" s="36">
        <v>4.1138315704891903</v>
      </c>
      <c r="D54" s="52">
        <v>0.51250319820895096</v>
      </c>
      <c r="E54" s="51">
        <v>1.54125776959826E-6</v>
      </c>
      <c r="F54" s="39">
        <v>-2.4735538507125732</v>
      </c>
      <c r="G54" s="36">
        <v>6.0131391828033287E-2</v>
      </c>
      <c r="H54" s="16">
        <v>180</v>
      </c>
    </row>
    <row r="55" spans="1:8">
      <c r="A55" s="148" t="s">
        <v>105</v>
      </c>
      <c r="B55" s="14">
        <v>4.58793142526704E-5</v>
      </c>
      <c r="C55" s="36">
        <v>5.4789999539734504</v>
      </c>
      <c r="D55" s="52">
        <v>0.51250225053343801</v>
      </c>
      <c r="E55" s="51">
        <v>1.3595010221954901E-6</v>
      </c>
      <c r="F55" s="39">
        <v>-2.4920403909645117</v>
      </c>
      <c r="G55" s="36">
        <v>5.3040244316626683E-2</v>
      </c>
      <c r="H55" s="16">
        <v>180</v>
      </c>
    </row>
    <row r="56" spans="1:8">
      <c r="A56" s="148" t="s">
        <v>44</v>
      </c>
      <c r="B56" s="14">
        <v>6.0164885009842702E-6</v>
      </c>
      <c r="C56" s="36">
        <v>4.2302440605617297</v>
      </c>
      <c r="D56" s="52">
        <v>0.51288396739233599</v>
      </c>
      <c r="E56" s="51">
        <v>1.62364203493932E-6</v>
      </c>
      <c r="F56" s="39">
        <v>4.9542046375750104</v>
      </c>
      <c r="G56" s="36">
        <v>6.3345572245410153E-2</v>
      </c>
      <c r="H56" s="16">
        <v>180</v>
      </c>
    </row>
    <row r="57" spans="1:8">
      <c r="A57" s="148" t="s">
        <v>45</v>
      </c>
      <c r="B57" s="14">
        <v>1.9152658574190698E-6</v>
      </c>
      <c r="C57" s="36">
        <v>3.5812230035037298</v>
      </c>
      <c r="D57" s="52">
        <v>0.51287242389821097</v>
      </c>
      <c r="E57" s="51">
        <v>1.7119724645244201E-6</v>
      </c>
      <c r="F57" s="39">
        <v>4.7290228471008611</v>
      </c>
      <c r="G57" s="36">
        <v>6.6791739250504634E-2</v>
      </c>
      <c r="H57" s="16">
        <v>180</v>
      </c>
    </row>
    <row r="58" spans="1:8">
      <c r="A58" s="148">
        <v>65001</v>
      </c>
      <c r="B58" s="14">
        <v>2.3909487670602001E-6</v>
      </c>
      <c r="C58" s="36">
        <v>3.2963258102356399</v>
      </c>
      <c r="D58" s="52">
        <v>0.51258557507182301</v>
      </c>
      <c r="E58" s="51">
        <v>1.9842851297926398E-6</v>
      </c>
      <c r="F58" s="39">
        <v>-0.86660804434091077</v>
      </c>
      <c r="G58" s="36">
        <v>7.7415880059827913E-2</v>
      </c>
      <c r="H58" s="16">
        <v>180</v>
      </c>
    </row>
    <row r="59" spans="1:8">
      <c r="A59" s="148">
        <v>65151</v>
      </c>
      <c r="B59" s="14">
        <v>1.90542280029683E-7</v>
      </c>
      <c r="C59" s="36">
        <v>4.44603238186422</v>
      </c>
      <c r="D59" s="52">
        <v>0.51251180933669704</v>
      </c>
      <c r="E59" s="51">
        <v>1.4428078713456299E-6</v>
      </c>
      <c r="F59" s="39">
        <v>-2.3055744553179824</v>
      </c>
      <c r="G59" s="36">
        <v>5.6290418875004633E-2</v>
      </c>
      <c r="H59" s="16">
        <v>180</v>
      </c>
    </row>
    <row r="60" spans="1:8">
      <c r="A60" s="148">
        <v>65171</v>
      </c>
      <c r="B60" s="14">
        <v>7.0720757848700103E-6</v>
      </c>
      <c r="C60" s="36">
        <v>7.1168672878086197</v>
      </c>
      <c r="D60" s="52">
        <v>0.51256706744721603</v>
      </c>
      <c r="E60" s="51">
        <v>1.3408223762726701E-6</v>
      </c>
      <c r="F60" s="39">
        <v>-1.2276408478628653</v>
      </c>
      <c r="G60" s="36">
        <v>5.2311506397728635E-2</v>
      </c>
      <c r="H60" s="16">
        <v>180</v>
      </c>
    </row>
    <row r="61" spans="1:8">
      <c r="A61" s="148">
        <v>69230</v>
      </c>
      <c r="B61" s="14">
        <v>-1.0564439129173901E-6</v>
      </c>
      <c r="C61" s="36">
        <v>2.1320121973825601</v>
      </c>
      <c r="D61" s="52">
        <v>0.51269106372991202</v>
      </c>
      <c r="E61" s="51">
        <v>2.5149911496951498E-6</v>
      </c>
      <c r="F61" s="39">
        <v>1.1911852586066196</v>
      </c>
      <c r="G61" s="36">
        <v>9.8121106826276616E-2</v>
      </c>
      <c r="H61" s="16">
        <v>180</v>
      </c>
    </row>
    <row r="62" spans="1:8">
      <c r="A62" s="148">
        <v>69244</v>
      </c>
      <c r="B62" s="14">
        <v>3.9938808813608797E-6</v>
      </c>
      <c r="C62" s="36">
        <v>4.8076916291528899</v>
      </c>
      <c r="D62" s="52">
        <v>0.51269668818056402</v>
      </c>
      <c r="E62" s="51">
        <v>1.6366062821297001E-6</v>
      </c>
      <c r="F62" s="39">
        <v>1.3009028063892814</v>
      </c>
      <c r="G62" s="36">
        <v>6.3851365785794201E-2</v>
      </c>
      <c r="H62" s="16">
        <v>180</v>
      </c>
    </row>
    <row r="63" spans="1:8">
      <c r="A63" s="148">
        <v>69254</v>
      </c>
      <c r="B63" s="14">
        <v>2.6311769487228E-6</v>
      </c>
      <c r="C63" s="36">
        <v>4.2073574847494202</v>
      </c>
      <c r="D63" s="52">
        <v>0.51271057726145897</v>
      </c>
      <c r="E63" s="51">
        <v>1.5154266989197899E-6</v>
      </c>
      <c r="F63" s="39">
        <v>1.571840537208935</v>
      </c>
      <c r="G63" s="36">
        <v>5.91236056779465E-2</v>
      </c>
      <c r="H63" s="16">
        <v>180</v>
      </c>
    </row>
    <row r="64" spans="1:8">
      <c r="A64" s="148" t="s">
        <v>41</v>
      </c>
      <c r="B64" s="14">
        <v>5.2086127780979E-6</v>
      </c>
      <c r="C64" s="36">
        <v>3.26096395237116</v>
      </c>
      <c r="D64" s="52">
        <v>0.51316417705824702</v>
      </c>
      <c r="E64" s="51">
        <v>1.6903517334455E-6</v>
      </c>
      <c r="F64" s="39">
        <v>10.420323786102248</v>
      </c>
      <c r="G64" s="36">
        <v>6.5948217367051143E-2</v>
      </c>
      <c r="H64" s="16">
        <v>180</v>
      </c>
    </row>
    <row r="65" spans="1:9">
      <c r="A65" s="148" t="s">
        <v>51</v>
      </c>
      <c r="B65" s="14">
        <v>1.09625665227228E-5</v>
      </c>
      <c r="C65" s="36">
        <v>6.5965439735000997</v>
      </c>
      <c r="D65" s="52">
        <v>0.51308359350231603</v>
      </c>
      <c r="E65" s="51">
        <v>1.29948106331968E-6</v>
      </c>
      <c r="F65" s="39">
        <v>8.8483604610734012</v>
      </c>
      <c r="G65" s="36">
        <v>5.0698595996934159E-2</v>
      </c>
      <c r="H65" s="16">
        <v>180</v>
      </c>
    </row>
    <row r="66" spans="1:9">
      <c r="A66" s="148" t="s">
        <v>124</v>
      </c>
      <c r="B66" s="14">
        <v>1.07475250301852E-5</v>
      </c>
      <c r="C66" s="36">
        <v>4.0809818267538303</v>
      </c>
      <c r="D66" s="52">
        <v>0.51312165662810905</v>
      </c>
      <c r="E66" s="51">
        <v>1.67574258434207E-6</v>
      </c>
      <c r="F66" s="39">
        <v>9.5908672553113306</v>
      </c>
      <c r="G66" s="36">
        <v>6.5378248810255002E-2</v>
      </c>
      <c r="H66" s="16">
        <v>180</v>
      </c>
    </row>
    <row r="67" spans="1:9">
      <c r="A67" s="148" t="s">
        <v>53</v>
      </c>
      <c r="B67" s="14">
        <v>1.3462963254127901E-5</v>
      </c>
      <c r="C67" s="36">
        <v>8.0296196648092</v>
      </c>
      <c r="D67" s="52">
        <v>0.51311820138583397</v>
      </c>
      <c r="E67" s="51">
        <v>1.1223315701214899E-6</v>
      </c>
      <c r="F67" s="39">
        <v>9.52346499100587</v>
      </c>
      <c r="G67" s="36">
        <v>4.378719817843546E-2</v>
      </c>
      <c r="H67" s="16">
        <v>180</v>
      </c>
    </row>
    <row r="68" spans="1:9">
      <c r="A68" s="148" t="s">
        <v>144</v>
      </c>
      <c r="B68" s="14">
        <v>3.4651652628315499E-6</v>
      </c>
      <c r="C68" s="36">
        <v>2.0647446897373398</v>
      </c>
      <c r="D68" s="52">
        <v>0.51312197285176897</v>
      </c>
      <c r="E68" s="51">
        <v>1.64169074620325E-6</v>
      </c>
      <c r="F68" s="39">
        <v>9.5970359083352719</v>
      </c>
      <c r="G68" s="36">
        <v>6.4049733579096824E-2</v>
      </c>
      <c r="H68" s="16">
        <v>180</v>
      </c>
    </row>
    <row r="69" spans="1:9">
      <c r="A69" s="148" t="s">
        <v>125</v>
      </c>
      <c r="B69" s="14">
        <v>6.7387870920899099E-6</v>
      </c>
      <c r="C69" s="36">
        <v>4.3382100639250902</v>
      </c>
      <c r="D69" s="52">
        <v>0.51313265405808295</v>
      </c>
      <c r="E69" s="51">
        <v>1.20728256175382E-6</v>
      </c>
      <c r="F69" s="39">
        <v>9.8053968375411138</v>
      </c>
      <c r="G69" s="36">
        <v>4.7101518116932084E-2</v>
      </c>
      <c r="H69" s="16">
        <v>180</v>
      </c>
    </row>
    <row r="70" spans="1:9">
      <c r="A70" s="148" t="s">
        <v>126</v>
      </c>
      <c r="B70" s="14">
        <v>6.7387870920899099E-6</v>
      </c>
      <c r="C70" s="36">
        <v>4.3382100639250902</v>
      </c>
      <c r="D70" s="52">
        <v>0.51313265405808295</v>
      </c>
      <c r="E70" s="51">
        <v>1.20728256175382E-6</v>
      </c>
      <c r="F70" s="39">
        <v>9.8053968375411138</v>
      </c>
      <c r="G70" s="36">
        <v>4.7101518116932084E-2</v>
      </c>
      <c r="H70" s="16">
        <v>180</v>
      </c>
    </row>
    <row r="71" spans="1:9">
      <c r="A71" s="38"/>
      <c r="B71" s="38"/>
    </row>
    <row r="72" spans="1:9">
      <c r="B72" s="38"/>
      <c r="D72" s="43"/>
      <c r="E72" s="43"/>
      <c r="I72" s="12"/>
    </row>
    <row r="73" spans="1:9">
      <c r="B73" s="38"/>
    </row>
    <row r="74" spans="1:9">
      <c r="B74" s="38"/>
    </row>
    <row r="75" spans="1:9">
      <c r="B75" s="38"/>
    </row>
  </sheetData>
  <customSheetViews>
    <customSheetView guid="{1D9D76DF-D95D-8A4B-A270-84549A8ACB6E}" fitToPage="1">
      <selection activeCell="B1" sqref="B1:H1048576"/>
      <pageMargins left="0.7" right="0.7" top="0.75" bottom="0.75" header="0.3" footer="0.3"/>
      <pageSetup paperSize="9" scale="69" orientation="portrait" horizontalDpi="4294967292" verticalDpi="4294967292"/>
    </customSheetView>
    <customSheetView guid="{AFF9DCA5-BFEA-0140-8509-4F2293D370A0}" fitToPage="1">
      <selection activeCell="J11" sqref="J11"/>
      <pageMargins left="0.23622047244094491" right="0.23622047244094491" top="0.74803149606299213" bottom="0.74803149606299213" header="0.31496062992125984" footer="0.31496062992125984"/>
      <pageSetup paperSize="9" scale="69" orientation="portrait" horizontalDpi="4294967292" verticalDpi="4294967292"/>
    </customSheetView>
  </customSheetViews>
  <mergeCells count="1">
    <mergeCell ref="A2:H2"/>
  </mergeCells>
  <pageMargins left="0.23622047244094491" right="0.23622047244094491" top="0.74803149606299213" bottom="0.74803149606299213" header="0.31496062992125984" footer="0.31496062992125984"/>
  <pageSetup paperSize="9" scale="6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Ce Std</vt:lpstr>
      <vt:lpstr>Ce samples</vt:lpstr>
      <vt:lpstr>Nd Std</vt:lpstr>
      <vt:lpstr>Nd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Claudine Israel</cp:lastModifiedBy>
  <cp:lastPrinted>2019-03-08T10:30:08Z</cp:lastPrinted>
  <dcterms:created xsi:type="dcterms:W3CDTF">2018-08-28T07:34:29Z</dcterms:created>
  <dcterms:modified xsi:type="dcterms:W3CDTF">2019-07-24T14:03:25Z</dcterms:modified>
</cp:coreProperties>
</file>